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H:\Documents\Documents laptop\00_POR 2021-2027\Calendar apeluri\"/>
    </mc:Choice>
  </mc:AlternateContent>
  <xr:revisionPtr revIDLastSave="0" documentId="8_{0A75B1B4-7651-4368-8764-78BD3193E23B}" xr6:coauthVersionLast="47" xr6:coauthVersionMax="47" xr10:uidLastSave="{00000000-0000-0000-0000-000000000000}"/>
  <bookViews>
    <workbookView xWindow="-120" yWindow="-120" windowWidth="29040" windowHeight="15720" xr2:uid="{BB56DDBF-6551-4A91-A1F2-A65EEB42C43D}"/>
  </bookViews>
  <sheets>
    <sheet name="06.05" sheetId="1" r:id="rId1"/>
  </sheets>
  <externalReferences>
    <externalReference r:id="rId2"/>
  </externalReferences>
  <definedNames>
    <definedName name="_xlnm._FilterDatabase" localSheetId="0" hidden="1">'06.05'!$O$3:$O$56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 l="1"/>
  <c r="K38" i="1"/>
  <c r="K36" i="1"/>
  <c r="K24" i="1"/>
  <c r="J23" i="1"/>
  <c r="J19" i="1"/>
  <c r="J18" i="1"/>
  <c r="J17" i="1"/>
  <c r="J13" i="1"/>
  <c r="J12" i="1"/>
  <c r="K12" i="1" s="1"/>
  <c r="J11" i="1"/>
  <c r="J10" i="1"/>
  <c r="K10" i="1" s="1"/>
  <c r="J9" i="1"/>
  <c r="K9" i="1" s="1"/>
  <c r="J8" i="1"/>
  <c r="K8" i="1" l="1"/>
  <c r="K11" i="1"/>
  <c r="J37" i="1"/>
  <c r="J44" i="1" s="1"/>
  <c r="K13" i="1"/>
  <c r="K40" i="1"/>
  <c r="K37" i="1" l="1"/>
  <c r="K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IRINA-VALERIA RADU</author>
  </authors>
  <commentList>
    <comment ref="J37" authorId="0" shapeId="0" xr:uid="{79866019-2F02-43CB-9A17-D895C0FB95F2}">
      <text>
        <r>
          <rPr>
            <b/>
            <sz val="9"/>
            <color indexed="81"/>
            <rFont val="Tahoma"/>
            <family val="2"/>
          </rPr>
          <t>IRINA-VALERIA RADU:</t>
        </r>
        <r>
          <rPr>
            <sz val="9"/>
            <color indexed="81"/>
            <rFont val="Tahoma"/>
            <family val="2"/>
          </rPr>
          <t xml:space="preserve">
la Misu valoarea apelului este cf program, fara scaderea etapizatelor
</t>
        </r>
      </text>
    </comment>
  </commentList>
</comments>
</file>

<file path=xl/sharedStrings.xml><?xml version="1.0" encoding="utf-8"?>
<sst xmlns="http://schemas.openxmlformats.org/spreadsheetml/2006/main" count="464" uniqueCount="173">
  <si>
    <t>Nr. crt.</t>
  </si>
  <si>
    <t>Program</t>
  </si>
  <si>
    <t xml:space="preserve">Autoritate de Management </t>
  </si>
  <si>
    <t>Domeniu</t>
  </si>
  <si>
    <t>Denumire apel de finanțare/Call name</t>
  </si>
  <si>
    <t>Obiectivele apelului de finanțare/ Call objectives</t>
  </si>
  <si>
    <t>Obiectivul de politică sau obiectivul specific vizat/ (PO and/or /SO)</t>
  </si>
  <si>
    <t>Cod interventie/intervention code</t>
  </si>
  <si>
    <t xml:space="preserve">Zona geografică vizată </t>
  </si>
  <si>
    <t>Buget apel (euro)/call Budget</t>
  </si>
  <si>
    <t>Din care buget UE apel (euro)</t>
  </si>
  <si>
    <t>Sursă de finanțare (tip fond)</t>
  </si>
  <si>
    <t xml:space="preserve">Tipul de solicitanți eligibili / Beneficiari eligibili </t>
  </si>
  <si>
    <t>Dată ESTIMATĂ publicare ghid final
(zz/ll/an)</t>
  </si>
  <si>
    <t xml:space="preserve">Dată ESTIMATĂ deschidere apel
(zz/ll/an)  </t>
  </si>
  <si>
    <t>Dată ESTIMATĂ închidere apel</t>
  </si>
  <si>
    <t>Data estimată de începere evaluare tehnică și financiară</t>
  </si>
  <si>
    <t>Data estimată de finalizare evaluare tehnică și financiară</t>
  </si>
  <si>
    <t>Data estimată de începere a perioadei de contractare/Start contracting estimation</t>
  </si>
  <si>
    <t>Data estimată de finalizare a perioadei de contractare/end contrcating estimation</t>
  </si>
  <si>
    <t>Data estimată de începere a perioadei de implementare a proiectelor/Start implementation estimates</t>
  </si>
  <si>
    <t>Data estimată de finalizare a perioadei de implementare a proiectelor</t>
  </si>
  <si>
    <t>cod interventie</t>
  </si>
  <si>
    <t>Programul Regional Bucuresti - Ilfov</t>
  </si>
  <si>
    <t>Educație</t>
  </si>
  <si>
    <t>6.2 Infrastructura educationala locala- infrastructura scolara/preuniversitara</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</si>
  <si>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</si>
  <si>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OP 4, OS 4.2</t>
  </si>
  <si>
    <t xml:space="preserve">Regiunea Bucuresti Iflov </t>
  </si>
  <si>
    <t>FEDR</t>
  </si>
  <si>
    <t>UAT Bucuresti, Sectoare, UAT orase, UAT comune, parteneriate UAT/institutii publice</t>
  </si>
  <si>
    <t>6.1 Infrastructura educationala locala- infrastructura prescolara</t>
  </si>
  <si>
    <t>Energie și eficientă energetică</t>
  </si>
  <si>
    <t>3.1 Cresterea eficienței energetice în cladirile rezidențiale</t>
  </si>
  <si>
    <t>Promovarea măsurilor de eficiență energetică și reducerea emisiilor de gaze cu efect de seră;</t>
  </si>
  <si>
    <t>OP 2, OS 2.1</t>
  </si>
  <si>
    <t>#042</t>
  </si>
  <si>
    <t xml:space="preserve">UAT orase Jud Ilfov/municipiul Bucuresti, subunitati UAT/sectoarele municipiului București </t>
  </si>
  <si>
    <t>Energie și eficientă energetică si Managementul riscurilor si dezastrelor</t>
  </si>
  <si>
    <t xml:space="preserve">Etapizate 3.2; 3.4 - Cresterea eficienței energetice în clădirile publice si Reducerea numarului clădirilor publice cu risc seismic 
</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</si>
  <si>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</si>
  <si>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 xml:space="preserve">OP 2
</t>
  </si>
  <si>
    <t>#045</t>
  </si>
  <si>
    <t>Institutii publice centrale sau locale, parteneriate</t>
  </si>
  <si>
    <t>NA</t>
  </si>
  <si>
    <t xml:space="preserve">Mobilitate urbană </t>
  </si>
  <si>
    <t xml:space="preserve"> Etapizate P4.Promovarea mobilității urbane multimodale sustenabile, ca parte a tranziției către o economie cu zero emisii de dioxid de carbon - ghid unic  </t>
  </si>
  <si>
    <t xml:space="preserve">Promovarea mobilității urbane multimodale sustenabile, ca parte a tranziției către o economie cu zero emisii de dioxid de
carbon </t>
  </si>
  <si>
    <t>OP 2</t>
  </si>
  <si>
    <t>#082</t>
  </si>
  <si>
    <t>UAT Bucuresti</t>
  </si>
  <si>
    <t xml:space="preserve">Etapizate 6.1 Infrastructura educationala locala- infrastructura prescolara </t>
  </si>
  <si>
    <t xml:space="preserve">Etapizate 6.2 Infrastructura educationala locala- infrastructura scolara/preuniversitara </t>
  </si>
  <si>
    <t xml:space="preserve">Etapizate 6.4 Infrastructura educationala pentru invatamant superior - Universitati </t>
  </si>
  <si>
    <t>OP 4 - OS ii</t>
  </si>
  <si>
    <t>Universitati</t>
  </si>
  <si>
    <t>instrumente integrate dezvoltare urbana</t>
  </si>
  <si>
    <t xml:space="preserve">7.2. Etapizate Ghid pentru proiecte destinate dezvoltarii urbane integrate </t>
  </si>
  <si>
    <t>Promovarea dezvoltării integrate și incluzive în domeniul social, economic și al mediului, precum și a culturii, a
patrimoniului natural, a turismului sustenabil și a securității în zonele urbane</t>
  </si>
  <si>
    <t>OP 5</t>
  </si>
  <si>
    <t>UAT orase, UAT Bucuresti, sectoare, Institutii publice sau de interes public centrale/locale, unitati de cult, alte institutii cu drept de administrare/proprietate obiective eligibile</t>
  </si>
  <si>
    <t xml:space="preserve">Infrastructura de transport </t>
  </si>
  <si>
    <t>5.1 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</si>
  <si>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</si>
  <si>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OP 3, OS 3.2</t>
  </si>
  <si>
    <t>#089</t>
  </si>
  <si>
    <t>UAT Judet Ilfov/parteneriate cu alte UAT sau institutii publice</t>
  </si>
  <si>
    <t>6.4 Infrastructura educationala pentru invatamant superior - Universitati</t>
  </si>
  <si>
    <t>Institutii publice de invatamant superior</t>
  </si>
  <si>
    <t>IMM și antreprenoriat</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</si>
  <si>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</si>
  <si>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</si>
  <si>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OP 1- OS iii</t>
  </si>
  <si>
    <t>#021, 075</t>
  </si>
  <si>
    <t>microintreprinderi, IMM</t>
  </si>
  <si>
    <t>Mobilitate urbană</t>
  </si>
  <si>
    <t>4.1 + 4.2. Transport public curat</t>
  </si>
  <si>
    <t>OP 2, OS 2.8</t>
  </si>
  <si>
    <t>#081,082</t>
  </si>
  <si>
    <t>UAT Bucuresti, Sectoare Bucuresti, UAT Orase, ADI, parteneriate UATuri si /sau institutii publice</t>
  </si>
  <si>
    <t>4.3. Infrastructura pentru transport nemotorizat</t>
  </si>
  <si>
    <t>#083</t>
  </si>
  <si>
    <t>4.4. Digitalizarea sistemelor de transport public urban</t>
  </si>
  <si>
    <t>#084</t>
  </si>
  <si>
    <t>6.3 Infrastructura educationala locala- infrastructura sc tehnica si profesionala</t>
  </si>
  <si>
    <t>124, 172</t>
  </si>
  <si>
    <t>1.6 Sprijin pentru atingerea unei intensități digitale ridicate în IMM</t>
  </si>
  <si>
    <t>OP1 - OS (ii) Valorificarea avantajelor digitalizării, în beneficiul cetățenilor, al companiilor, al organizațiilor de cercetare și al autorităților publice</t>
  </si>
  <si>
    <t>OP 1, OS 1.2</t>
  </si>
  <si>
    <t>#013</t>
  </si>
  <si>
    <t>Microintreprinderi, IMM</t>
  </si>
  <si>
    <t>1.7 Sprijin pentru transformarea digitală avansată a IMM</t>
  </si>
  <si>
    <t xml:space="preserve">3.2; 3.4 Cresterea eficienței energetice în clădirile publice si Reducerea numarului clădirilor publice cu risc seismic
</t>
  </si>
  <si>
    <t>OP 2, 
OS 2.1,
OS 2.4</t>
  </si>
  <si>
    <t>#045, 061</t>
  </si>
  <si>
    <t>UAT  orase, UAT Bucuresti, sectoare Bucuresti, UAT comune, institutii publice centrale sau locale, parteneriate/ADI</t>
  </si>
  <si>
    <t>3.2. Creșterea eficienței energetice în clădirile publice</t>
  </si>
  <si>
    <t>PR Bucuresti - Ilfov</t>
  </si>
  <si>
    <t>Calitatea aerului</t>
  </si>
  <si>
    <t>3.5.Crearea, îmbunătățirea, extinderea spațiilor și infrastructurilor verzi</t>
  </si>
  <si>
    <t>Creșterea protecției și conservării naturii, a biodiversității și a infrastructurii verzi, inclusiv în zonele urbane, precum și
reducerea tuturor formelor de poluare;</t>
  </si>
  <si>
    <t>OP 2 - OS vii</t>
  </si>
  <si>
    <t>#079</t>
  </si>
  <si>
    <t xml:space="preserve">1.5. Dezvoltarea și operaționalizarea Parcului Științific și Tehnologic „Măgurele Science Park”  </t>
  </si>
  <si>
    <t>OP1 - OS (i) Dezvoltarea și creșterea capacităților de cercetare și inovare și adoptarea tehnologiilor avansate</t>
  </si>
  <si>
    <t>OP 1, OS 1.1</t>
  </si>
  <si>
    <t>#004, 008, 028</t>
  </si>
  <si>
    <t>UAT Judetul Ilfov</t>
  </si>
  <si>
    <t>5.2 Cresterea sigurantei rutiere</t>
  </si>
  <si>
    <t>OP 3 - OS ii</t>
  </si>
  <si>
    <t>#090</t>
  </si>
  <si>
    <t>UAT judet Ilfov, UAT Bucuresti, Sectoare, UAT Orase, ADI, parteneriate UATuri</t>
  </si>
  <si>
    <t>Digitalizare</t>
  </si>
  <si>
    <t>P2.Sprijin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</si>
  <si>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</si>
  <si>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OP 1- OS ii</t>
  </si>
  <si>
    <t>#016</t>
  </si>
  <si>
    <t>UAT orase/municipii, subunitati UAT/sectoare Institutii publice centrale si locale, parteneriate intre acestea</t>
  </si>
  <si>
    <t>5.3.Cresterea accesibilitatii prin multimodalitate</t>
  </si>
  <si>
    <t>1.1. Sprijin pentru dezvoltarea unui model conceptual inovativ  - Proof of Concept</t>
  </si>
  <si>
    <t>#010, 001, 002, 005, 006</t>
  </si>
  <si>
    <t>1.4. Sprijin pentru clusterele de inovare în beneficiul IMM, inclusiv prin stimularea de colaborării interregionale și internaționale.</t>
  </si>
  <si>
    <t>OP 1- OS i</t>
  </si>
  <si>
    <t>#026</t>
  </si>
  <si>
    <t xml:space="preserve">microintreprinderi, IMM-uri </t>
  </si>
  <si>
    <t>1.2. Sprijin pentru dezvoltarea de produse/procese noi sau semnificativ îmbunătățite</t>
  </si>
  <si>
    <t>#010, 001, 002, 005, 006, 028</t>
  </si>
  <si>
    <t>1.9 Sprijin pentru creșterea competitivității IMM prin instrumente financiare</t>
  </si>
  <si>
    <t>OP 1- Os iii</t>
  </si>
  <si>
    <t>#021</t>
  </si>
  <si>
    <t xml:space="preserve">IMM-uri </t>
  </si>
  <si>
    <t>N/A</t>
  </si>
  <si>
    <t>1.10 Sprijinirea antreprenoriatului prin dezvoltarea incubatoarelor de afaceri</t>
  </si>
  <si>
    <t>OP 1- os iii</t>
  </si>
  <si>
    <t>#025</t>
  </si>
  <si>
    <t>IMM-uri si orice alte forme legale de admnistrare a incubatoarelor</t>
  </si>
  <si>
    <t>instrumente integrate dezvoltare</t>
  </si>
  <si>
    <t>7.1. Dezvoltarea infrastructurilor de agrement, petrecerea timpului liber, sport si interactiune sociala in zonele urbane</t>
  </si>
  <si>
    <t>OP 5- OS 5.1</t>
  </si>
  <si>
    <t>7.2. Conservarea, protectia si valorificarea durabila a patrimoniului cultural si a infrastructurilor destinate activitatilor culturale in zonele urbane</t>
  </si>
  <si>
    <t>7.3. Imbunatatirea mediului urban prin regenerarea spatiilor publice</t>
  </si>
  <si>
    <t>Energie și eficientă energetice</t>
  </si>
  <si>
    <t>3.3.Actiuni pilot cladiri eficiente energetic</t>
  </si>
  <si>
    <t>OP 2 - OS i</t>
  </si>
  <si>
    <t>#043</t>
  </si>
  <si>
    <t>7.4. Dezvoltarea infrastructurilor de agrement, petrecerea timpului liber, sport si interactiune sociala in afara zonelor urbane + 7.5. Conservarea, protectia si valorificarea durabila a patrimoniului cultural si a infrastructurilor destinate activitatilor culturale in afara zonelor urbane</t>
  </si>
  <si>
    <t>Promovarea dezvoltării locale integrate și incluzive în domeniul social, economic și al mediului, în domeniul culturii, al patrimoniului natural, al turismului durabil, precum și a securității în alte zone decât cele urbane</t>
  </si>
  <si>
    <t>OP 5, OS 5.2</t>
  </si>
  <si>
    <t>127, 166</t>
  </si>
  <si>
    <t>UAT comune, UAT Judetul Ilfov, unitati de cult, alte institutii centrale/locale cu drept de administrare/proprietate</t>
  </si>
  <si>
    <t>1.11 Dezvoltarea competențelor în cadrul IMM pentru inovare, modernizare tehnologică, tranziție industrială, economie circulară etc.</t>
  </si>
  <si>
    <t>OP 1- OS iv</t>
  </si>
  <si>
    <t>#023</t>
  </si>
  <si>
    <t>145a, 190, 191, 192, 193</t>
  </si>
  <si>
    <t>IMM-uri,  Întreprinderi mari, Organizații de CDI (institute de CD, instituții de învățământ superior)</t>
  </si>
  <si>
    <t xml:space="preserve"> Dezvoltarea competențelor pentru specializare inteligentă, tranziție industrială și antreprenoriat;</t>
  </si>
  <si>
    <t>OP 1 - OS vi</t>
  </si>
  <si>
    <t xml:space="preserve"> Sprijinirea investițiilor care contribuie la obiectivele platformei STEP menționate la articolul 2 din Regulamentul (UE) 2024/795</t>
  </si>
  <si>
    <t>Promovarea măsurilor de eficiență energetică și reducerea emisiilor de gaze cu efect de seră</t>
  </si>
  <si>
    <t xml:space="preserve">ADR Bucuresti Ilfov - AM PR Bucuresti-Ilfov </t>
  </si>
  <si>
    <t>*P9. Sprijin pentru dezvoltarea de tehnologii critice - STEP</t>
  </si>
  <si>
    <t>#010, 001, 002, 005, 006, 029</t>
  </si>
  <si>
    <t>**1.3 Sprijin pentru valorificarea potenţialului facilităților de CDI existente în strânsă legătură cu nevoile de inovare ale IMM.</t>
  </si>
  <si>
    <t>Ministerul Educaţiei, UAT locale, CJI</t>
  </si>
  <si>
    <t>Tip apel
(competitiv/necompetitiv/
primul venit-primul servit)</t>
  </si>
  <si>
    <t>**6.2Infrastructura educationala locala- infrastructura scolara/preuniversitara - Cluburi scolare</t>
  </si>
  <si>
    <t>competitiv</t>
  </si>
  <si>
    <t>necompetitiv</t>
  </si>
  <si>
    <t>39 APELURI</t>
  </si>
  <si>
    <t>*Conform versiunii 3.0. a Programului Regional București-Ilfov 2021-2027, aprobată de COMITETUL DE MONITORIZARE A PROGRAMULUI REGIONAL BUCUREȘTI-ILFOV prin DECIZIA NR.36 din 27.03.2025 (și transmisă CE spre aprobare), vor fi alocate fonduri pentru un  nou obiectiv specific si o nouă prioritate, Prioritatea 9, prin care se promovează investiții în biotehnologii, tehnologii digitale avansate și tehnologii curate.</t>
  </si>
  <si>
    <t xml:space="preserve">** În urma aprobării de către Comisia Europeană a versiunii 3.0. a Programului Regional București-Ilfov 2021-2027, se anticipează posibile modificări ale alocărilor și ale calendarului apelurilor. Drept urmare, unele acțiuni, precum 1.3, 1.11 și 6.2, nu vor mai fi incluse în Calendarul apelurilor, iar fondurile alocate inițial vor fi transferate către alte oportunități de finanțare. 
</t>
  </si>
  <si>
    <t>Sumele alocate la nivelul fiecărui apel sunt indicative și se pot suplimenta în funcție de deciziile AM PR, în limitele alocărilor din bugetul programului și de la bugetul de stat.</t>
  </si>
  <si>
    <t xml:space="preserve">                            Aprobat,
                           Irina Valeria Radu,
                           Sef AMPR BI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</si>
</sst>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8]mmmm\-yy;@"/>
    <numFmt numFmtId="165" formatCode="_-* #,##0_-;\-* #,##0_-;_-* &quot;-&quot;??_-;_-@_-"/>
    <numFmt numFmtId="166" formatCode="[$-418]d\ mmmm\ yyyy;@"/>
    <numFmt numFmtId="167" formatCode="#,##0.00;[Red]#,##0.00"/>
  </numFmts>
  <fonts count="11" x14ac:knownFonts="1">
    <font>
      <sz val="11"/>
      <color theme="1"/>
      <name val="Calibri"/>
      <family val="2"/>
      <scheme val="minor"/>
    </font>
    <font>
      <b/>
      <sz val="10"/>
      <name val="Trebuchet MS"/>
      <family val="2"/>
    </font>
    <font>
      <sz val="10"/>
      <name val="Trebuchet MS"/>
      <family val="2"/>
    </font>
    <font>
      <sz val="10"/>
      <name val="Calibri"/>
      <family val="2"/>
      <scheme val="minor"/>
    </font>
    <font>
      <b/>
      <sz val="9"/>
      <color indexed="81"/>
      <name val="Tahoma"/>
      <family val="2"/>
    </font>
    <font>
      <sz val="9"/>
      <color indexed="81"/>
      <name val="Tahoma"/>
      <family val="2"/>
    </font>
    <font>
      <b/>
      <sz val="10"/>
      <name val="Calibri"/>
      <family val="2"/>
      <charset val="238"/>
      <scheme val="minor"/>
    </font>
    <font>
      <sz val="8"/>
      <name val="Calibri"/>
      <family val="2"/>
      <scheme val="minor"/>
    </font>
    <font>
      <b/>
      <sz val="11"/>
      <color theme="1"/>
      <name val="Calibri"/>
      <family val="2"/>
      <charset val="238"/>
      <scheme val="minor"/>
    </font>
    <font>
      <b/>
      <sz val="11"/>
      <name val="Trebuchet MS"/>
      <family val="2"/>
      <charset val="238"/>
    </font>
    <font>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3" fontId="2" fillId="0" borderId="7" xfId="0" applyNumberFormat="1" applyFont="1" applyBorder="1" applyAlignment="1">
      <alignment horizontal="center" vertical="center" wrapText="1"/>
    </xf>
    <xf numFmtId="166" fontId="2" fillId="0" borderId="7"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0" fontId="2" fillId="0" borderId="0" xfId="0" applyFont="1" applyAlignment="1">
      <alignment horizontal="center" vertical="center" wrapText="1"/>
    </xf>
    <xf numFmtId="16" fontId="2" fillId="0" borderId="7" xfId="0" applyNumberFormat="1" applyFont="1" applyBorder="1" applyAlignment="1">
      <alignment horizontal="left" vertical="center" wrapText="1"/>
    </xf>
    <xf numFmtId="16" fontId="2" fillId="0" borderId="7" xfId="0" applyNumberFormat="1" applyFont="1" applyBorder="1" applyAlignment="1">
      <alignment horizontal="center" vertical="center" wrapText="1"/>
    </xf>
    <xf numFmtId="0" fontId="3" fillId="0" borderId="0" xfId="0" applyFont="1"/>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3" fontId="1" fillId="0" borderId="7"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3" fontId="1" fillId="2" borderId="7" xfId="0" applyNumberFormat="1" applyFont="1" applyFill="1" applyBorder="1" applyAlignment="1">
      <alignment horizontal="center" vertical="center" wrapText="1"/>
    </xf>
    <xf numFmtId="0" fontId="6" fillId="0" borderId="0" xfId="0" applyFont="1"/>
    <xf numFmtId="0" fontId="3" fillId="0" borderId="0" xfId="0" applyFont="1" applyAlignment="1">
      <alignment horizontal="left"/>
    </xf>
    <xf numFmtId="164" fontId="3" fillId="0" borderId="0" xfId="0" applyNumberFormat="1" applyFont="1"/>
    <xf numFmtId="3" fontId="3" fillId="0" borderId="0" xfId="0" applyNumberFormat="1" applyFont="1"/>
    <xf numFmtId="0" fontId="3" fillId="0" borderId="0" xfId="0" applyFont="1" applyAlignment="1">
      <alignment vertical="center"/>
    </xf>
    <xf numFmtId="4" fontId="3" fillId="0" borderId="0" xfId="0" applyNumberFormat="1" applyFont="1"/>
    <xf numFmtId="165" fontId="3" fillId="0" borderId="0" xfId="0" applyNumberFormat="1" applyFont="1"/>
    <xf numFmtId="164" fontId="2" fillId="3" borderId="7"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167" fontId="2" fillId="0" borderId="7" xfId="0" applyNumberFormat="1" applyFont="1" applyBorder="1" applyAlignment="1">
      <alignment horizontal="center" vertical="center" wrapText="1"/>
    </xf>
    <xf numFmtId="167" fontId="1" fillId="0" borderId="7" xfId="0" applyNumberFormat="1" applyFont="1" applyBorder="1" applyAlignment="1">
      <alignment horizontal="center" vertical="center" wrapText="1"/>
    </xf>
    <xf numFmtId="167" fontId="3" fillId="0" borderId="0" xfId="0" applyNumberFormat="1" applyFont="1"/>
    <xf numFmtId="49" fontId="2" fillId="0" borderId="7" xfId="0" applyNumberFormat="1" applyFont="1" applyBorder="1" applyAlignment="1">
      <alignment horizontal="left" vertical="center" wrapText="1"/>
    </xf>
    <xf numFmtId="0" fontId="3" fillId="0" borderId="0" xfId="0" applyFont="1" applyAlignment="1">
      <alignment vertical="top" wrapText="1"/>
    </xf>
    <xf numFmtId="0" fontId="0" fillId="0" borderId="0" xfId="0" applyAlignment="1">
      <alignment vertical="top" wrapText="1"/>
    </xf>
    <xf numFmtId="0" fontId="10" fillId="0" borderId="0" xfId="0" applyFont="1" applyAlignment="1">
      <alignment vertical="top" wrapText="1"/>
    </xf>
    <xf numFmtId="0" fontId="10" fillId="0" borderId="0" xfId="0" applyFont="1" applyAlignment="1">
      <alignment vertical="top"/>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167" fontId="9" fillId="0" borderId="2" xfId="0" applyNumberFormat="1" applyFont="1" applyBorder="1" applyAlignment="1">
      <alignment horizontal="center" vertical="center" wrapText="1"/>
    </xf>
    <xf numFmtId="167" fontId="9" fillId="0" borderId="5"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14" fontId="9" fillId="0" borderId="2" xfId="0" applyNumberFormat="1" applyFont="1" applyBorder="1" applyAlignment="1">
      <alignment horizontal="center" vertical="top" wrapText="1"/>
    </xf>
    <xf numFmtId="14" fontId="9" fillId="0" borderId="5" xfId="0" applyNumberFormat="1" applyFont="1" applyBorder="1" applyAlignment="1">
      <alignment horizontal="center" vertical="top" wrapText="1"/>
    </xf>
    <xf numFmtId="14" fontId="9" fillId="2" borderId="3" xfId="0" applyNumberFormat="1" applyFont="1" applyFill="1" applyBorder="1" applyAlignment="1">
      <alignment horizontal="center" vertical="top" wrapText="1"/>
    </xf>
    <xf numFmtId="14" fontId="9" fillId="2" borderId="6" xfId="0" applyNumberFormat="1" applyFont="1" applyFill="1" applyBorder="1" applyAlignment="1">
      <alignment horizontal="center" vertical="top" wrapText="1"/>
    </xf>
    <xf numFmtId="14" fontId="9" fillId="0" borderId="2"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8" fillId="0" borderId="9" xfId="0" applyFont="1" applyBorder="1" applyAlignment="1">
      <alignment horizontal="center" vertical="center" wrapText="1"/>
    </xf>
    <xf numFmtId="164" fontId="9" fillId="0" borderId="2" xfId="0" applyNumberFormat="1" applyFont="1" applyBorder="1" applyAlignment="1">
      <alignment horizontal="center" vertical="top" wrapText="1"/>
    </xf>
    <xf numFmtId="164" fontId="9" fillId="0" borderId="5" xfId="0" applyNumberFormat="1" applyFont="1" applyBorder="1" applyAlignment="1">
      <alignment horizontal="center"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CE%20-%20PROGRAM\Apeluri\14.03.2025_estimari%20implementare%20PR%20Bi%20in%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CA CB"/>
      <sheetName val="calendar cu CI"/>
      <sheetName val="13.01.25_CE"/>
      <sheetName val="04.02"/>
      <sheetName val="27.02"/>
      <sheetName val="24.04"/>
      <sheetName val="MTR"/>
      <sheetName val="CA CB"/>
      <sheetName val="centralizator P supractr"/>
      <sheetName val="etapizate"/>
      <sheetName val="CAsupractr_04.25"/>
      <sheetName val="CAsupractr_03.25"/>
      <sheetName val="tip proiecte"/>
    </sheetNames>
    <sheetDataSet>
      <sheetData sheetId="0">
        <row r="5">
          <cell r="K5">
            <v>26746356.383012701</v>
          </cell>
        </row>
        <row r="8">
          <cell r="K8">
            <v>64786988.289999999</v>
          </cell>
        </row>
        <row r="9">
          <cell r="K9">
            <v>64786988.289999999</v>
          </cell>
        </row>
        <row r="10">
          <cell r="K10">
            <v>51196254.740000002</v>
          </cell>
        </row>
        <row r="13">
          <cell r="K13">
            <v>6588320.2599999998</v>
          </cell>
        </row>
        <row r="14">
          <cell r="K14">
            <v>1344430.4</v>
          </cell>
        </row>
        <row r="15">
          <cell r="K15">
            <v>4821648.4000000004</v>
          </cell>
        </row>
        <row r="16">
          <cell r="K16">
            <v>3503766.62</v>
          </cell>
        </row>
        <row r="17">
          <cell r="K17">
            <v>8361128.8399999999</v>
          </cell>
        </row>
        <row r="18">
          <cell r="K18">
            <v>1269493.71</v>
          </cell>
        </row>
        <row r="21">
          <cell r="K21">
            <v>1955800.96</v>
          </cell>
        </row>
        <row r="22">
          <cell r="K22">
            <v>29357349.329999998</v>
          </cell>
        </row>
        <row r="25">
          <cell r="K25">
            <v>21524259.149999999</v>
          </cell>
        </row>
        <row r="26">
          <cell r="K26">
            <v>3224735.6</v>
          </cell>
        </row>
        <row r="27">
          <cell r="K27">
            <v>12097926.74</v>
          </cell>
        </row>
        <row r="30">
          <cell r="K30">
            <v>247714.31200000001</v>
          </cell>
        </row>
        <row r="31">
          <cell r="K31">
            <v>600385.23287447204</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142A-4831-4421-A499-FC297F3E8579}">
  <sheetPr>
    <tabColor theme="7"/>
  </sheetPr>
  <dimension ref="A1:W56"/>
  <sheetViews>
    <sheetView tabSelected="1" view="pageBreakPreview" topLeftCell="D1" zoomScale="70" zoomScaleNormal="85" zoomScaleSheetLayoutView="70" workbookViewId="0">
      <pane xSplit="5" ySplit="4" topLeftCell="I5" activePane="bottomRight" state="frozen"/>
      <selection activeCell="D1" sqref="D1"/>
      <selection pane="topRight" activeCell="I1" sqref="I1"/>
      <selection pane="bottomLeft" activeCell="D5" sqref="D5"/>
      <selection pane="bottomRight" sqref="A1:XFD2"/>
    </sheetView>
  </sheetViews>
  <sheetFormatPr defaultColWidth="8.85546875" defaultRowHeight="12.75" x14ac:dyDescent="0.2"/>
  <cols>
    <col min="1" max="1" width="6.85546875" style="10" bestFit="1" customWidth="1"/>
    <col min="2" max="3" width="18.85546875" style="10" customWidth="1"/>
    <col min="4" max="4" width="24.7109375" style="10" customWidth="1"/>
    <col min="5" max="5" width="40" style="20" customWidth="1"/>
    <col min="6" max="6" width="48.140625" style="10" customWidth="1"/>
    <col min="7" max="7" width="17" style="10" customWidth="1"/>
    <col min="8" max="8" width="14.7109375" style="10" hidden="1" customWidth="1"/>
    <col min="9" max="9" width="18.85546875" style="10" customWidth="1"/>
    <col min="10" max="10" width="18.85546875" style="30" customWidth="1"/>
    <col min="11" max="11" width="18.140625" style="10" customWidth="1"/>
    <col min="12" max="12" width="12" style="10" customWidth="1"/>
    <col min="13" max="13" width="24.5703125" style="10" customWidth="1"/>
    <col min="14" max="14" width="14.85546875" style="10" customWidth="1"/>
    <col min="15" max="17" width="19.140625" style="10" customWidth="1"/>
    <col min="18" max="19" width="17.28515625" style="10" customWidth="1"/>
    <col min="20" max="20" width="17.28515625" style="21" customWidth="1"/>
    <col min="21" max="21" width="17" style="10" customWidth="1"/>
    <col min="22" max="22" width="19.85546875" style="10" customWidth="1"/>
    <col min="23" max="23" width="32.42578125" style="10" customWidth="1"/>
    <col min="24" max="16384" width="8.85546875" style="10"/>
  </cols>
  <sheetData>
    <row r="1" spans="1:23" s="33" customFormat="1" ht="15" x14ac:dyDescent="0.25">
      <c r="A1" s="55" t="s">
        <v>172</v>
      </c>
    </row>
    <row r="2" spans="1:23" s="33" customFormat="1" ht="15.75" thickBot="1" x14ac:dyDescent="0.3"/>
    <row r="3" spans="1:23" x14ac:dyDescent="0.2">
      <c r="A3" s="42" t="s">
        <v>0</v>
      </c>
      <c r="B3" s="44" t="s">
        <v>1</v>
      </c>
      <c r="C3" s="44" t="s">
        <v>2</v>
      </c>
      <c r="D3" s="44" t="s">
        <v>3</v>
      </c>
      <c r="E3" s="36" t="s">
        <v>4</v>
      </c>
      <c r="F3" s="36" t="s">
        <v>5</v>
      </c>
      <c r="G3" s="36" t="s">
        <v>6</v>
      </c>
      <c r="H3" s="36" t="s">
        <v>7</v>
      </c>
      <c r="I3" s="36" t="s">
        <v>8</v>
      </c>
      <c r="J3" s="38" t="s">
        <v>9</v>
      </c>
      <c r="K3" s="40" t="s">
        <v>10</v>
      </c>
      <c r="L3" s="36" t="s">
        <v>11</v>
      </c>
      <c r="M3" s="36" t="s">
        <v>12</v>
      </c>
      <c r="N3" s="36" t="s">
        <v>164</v>
      </c>
      <c r="O3" s="36" t="s">
        <v>13</v>
      </c>
      <c r="P3" s="36" t="s">
        <v>14</v>
      </c>
      <c r="Q3" s="36" t="s">
        <v>15</v>
      </c>
      <c r="R3" s="50" t="s">
        <v>16</v>
      </c>
      <c r="S3" s="50" t="s">
        <v>17</v>
      </c>
      <c r="T3" s="53" t="s">
        <v>18</v>
      </c>
      <c r="U3" s="46" t="s">
        <v>19</v>
      </c>
      <c r="V3" s="46" t="s">
        <v>20</v>
      </c>
      <c r="W3" s="48" t="s">
        <v>21</v>
      </c>
    </row>
    <row r="4" spans="1:23" s="19" customFormat="1" ht="77.25" customHeight="1" x14ac:dyDescent="0.2">
      <c r="A4" s="43"/>
      <c r="B4" s="45"/>
      <c r="C4" s="45"/>
      <c r="D4" s="45"/>
      <c r="E4" s="37"/>
      <c r="F4" s="37"/>
      <c r="G4" s="37"/>
      <c r="H4" s="37" t="s">
        <v>22</v>
      </c>
      <c r="I4" s="37"/>
      <c r="J4" s="39"/>
      <c r="K4" s="41"/>
      <c r="L4" s="37"/>
      <c r="M4" s="37"/>
      <c r="N4" s="52"/>
      <c r="O4" s="37"/>
      <c r="P4" s="37"/>
      <c r="Q4" s="37"/>
      <c r="R4" s="51"/>
      <c r="S4" s="51"/>
      <c r="T4" s="54"/>
      <c r="U4" s="47"/>
      <c r="V4" s="47"/>
      <c r="W4" s="49"/>
    </row>
    <row r="5" spans="1:23" ht="90" x14ac:dyDescent="0.2">
      <c r="A5" s="1">
        <v>1</v>
      </c>
      <c r="B5" s="1" t="s">
        <v>23</v>
      </c>
      <c r="C5" s="1" t="s">
        <v>159</v>
      </c>
      <c r="D5" s="1" t="s">
        <v>24</v>
      </c>
      <c r="E5" s="2" t="s">
        <v>25</v>
      </c>
      <c r="F5" s="1" t="s">
        <v>26</v>
      </c>
      <c r="G5" s="3" t="s">
        <v>27</v>
      </c>
      <c r="H5" s="1">
        <v>122.172</v>
      </c>
      <c r="I5" s="1" t="s">
        <v>28</v>
      </c>
      <c r="J5" s="28">
        <v>37000000</v>
      </c>
      <c r="K5" s="4">
        <v>14800000</v>
      </c>
      <c r="L5" s="1" t="s">
        <v>29</v>
      </c>
      <c r="M5" s="1" t="s">
        <v>30</v>
      </c>
      <c r="N5" s="1" t="s">
        <v>166</v>
      </c>
      <c r="O5" s="5">
        <v>45309</v>
      </c>
      <c r="P5" s="5">
        <v>45313</v>
      </c>
      <c r="Q5" s="5">
        <v>45344</v>
      </c>
      <c r="R5" s="6">
        <v>45444</v>
      </c>
      <c r="S5" s="6">
        <v>45717</v>
      </c>
      <c r="T5" s="6">
        <v>45748</v>
      </c>
      <c r="U5" s="6">
        <v>45778</v>
      </c>
      <c r="V5" s="6">
        <v>45748</v>
      </c>
      <c r="W5" s="6">
        <v>47453</v>
      </c>
    </row>
    <row r="6" spans="1:23" ht="90" x14ac:dyDescent="0.2">
      <c r="A6" s="1">
        <v>2</v>
      </c>
      <c r="B6" s="1" t="s">
        <v>23</v>
      </c>
      <c r="C6" s="1" t="s">
        <v>159</v>
      </c>
      <c r="D6" s="1" t="s">
        <v>24</v>
      </c>
      <c r="E6" s="2" t="s">
        <v>31</v>
      </c>
      <c r="F6" s="1" t="s">
        <v>26</v>
      </c>
      <c r="G6" s="3" t="s">
        <v>27</v>
      </c>
      <c r="H6" s="1">
        <v>121.172</v>
      </c>
      <c r="I6" s="1" t="s">
        <v>28</v>
      </c>
      <c r="J6" s="28">
        <v>17208792.362</v>
      </c>
      <c r="K6" s="4">
        <v>6912317</v>
      </c>
      <c r="L6" s="1" t="s">
        <v>29</v>
      </c>
      <c r="M6" s="1" t="s">
        <v>30</v>
      </c>
      <c r="N6" s="1" t="s">
        <v>166</v>
      </c>
      <c r="O6" s="5">
        <v>45363</v>
      </c>
      <c r="P6" s="5">
        <v>45432</v>
      </c>
      <c r="Q6" s="5">
        <v>45463</v>
      </c>
      <c r="R6" s="6">
        <v>45505</v>
      </c>
      <c r="S6" s="6">
        <v>45748</v>
      </c>
      <c r="T6" s="6">
        <v>45778</v>
      </c>
      <c r="U6" s="6">
        <v>45839</v>
      </c>
      <c r="V6" s="6">
        <v>45778</v>
      </c>
      <c r="W6" s="6">
        <v>47482</v>
      </c>
    </row>
    <row r="7" spans="1:23" ht="60" x14ac:dyDescent="0.2">
      <c r="A7" s="1">
        <v>3</v>
      </c>
      <c r="B7" s="1" t="s">
        <v>23</v>
      </c>
      <c r="C7" s="1" t="s">
        <v>159</v>
      </c>
      <c r="D7" s="1" t="s">
        <v>32</v>
      </c>
      <c r="E7" s="2" t="s">
        <v>33</v>
      </c>
      <c r="F7" s="1" t="s">
        <v>34</v>
      </c>
      <c r="G7" s="3" t="s">
        <v>35</v>
      </c>
      <c r="H7" s="1" t="s">
        <v>36</v>
      </c>
      <c r="I7" s="1" t="s">
        <v>28</v>
      </c>
      <c r="J7" s="28">
        <v>97500000</v>
      </c>
      <c r="K7" s="4">
        <v>39000000</v>
      </c>
      <c r="L7" s="1" t="s">
        <v>29</v>
      </c>
      <c r="M7" s="1" t="s">
        <v>37</v>
      </c>
      <c r="N7" s="1" t="s">
        <v>166</v>
      </c>
      <c r="O7" s="5">
        <v>45411</v>
      </c>
      <c r="P7" s="5">
        <v>45453</v>
      </c>
      <c r="Q7" s="5">
        <v>45483</v>
      </c>
      <c r="R7" s="6">
        <v>45474</v>
      </c>
      <c r="S7" s="6">
        <v>45778</v>
      </c>
      <c r="T7" s="6">
        <v>45778</v>
      </c>
      <c r="U7" s="6">
        <v>45839</v>
      </c>
      <c r="V7" s="6">
        <v>45778</v>
      </c>
      <c r="W7" s="6">
        <v>47482</v>
      </c>
    </row>
    <row r="8" spans="1:23" ht="81.75" customHeight="1" x14ac:dyDescent="0.2">
      <c r="A8" s="1">
        <v>4</v>
      </c>
      <c r="B8" s="1" t="s">
        <v>23</v>
      </c>
      <c r="C8" s="1" t="s">
        <v>159</v>
      </c>
      <c r="D8" s="1" t="s">
        <v>38</v>
      </c>
      <c r="E8" s="2" t="s">
        <v>39</v>
      </c>
      <c r="F8" s="1" t="s">
        <v>40</v>
      </c>
      <c r="G8" s="1" t="s">
        <v>41</v>
      </c>
      <c r="H8" s="1" t="s">
        <v>42</v>
      </c>
      <c r="I8" s="1" t="s">
        <v>28</v>
      </c>
      <c r="J8" s="28">
        <f>ROUND(('[1]Calendar CA CB'!K5/5),0)</f>
        <v>5349271</v>
      </c>
      <c r="K8" s="4">
        <f>ROUND((J8*0.4),0)</f>
        <v>2139708</v>
      </c>
      <c r="L8" s="1" t="s">
        <v>29</v>
      </c>
      <c r="M8" s="1" t="s">
        <v>43</v>
      </c>
      <c r="N8" s="1" t="s">
        <v>167</v>
      </c>
      <c r="O8" s="6">
        <v>45444</v>
      </c>
      <c r="P8" s="6">
        <v>45444</v>
      </c>
      <c r="Q8" s="6">
        <v>45474</v>
      </c>
      <c r="R8" s="6" t="s">
        <v>44</v>
      </c>
      <c r="S8" s="6" t="s">
        <v>44</v>
      </c>
      <c r="T8" s="6">
        <v>45474</v>
      </c>
      <c r="U8" s="6">
        <v>45474</v>
      </c>
      <c r="V8" s="6">
        <v>45505</v>
      </c>
      <c r="W8" s="6">
        <v>46235</v>
      </c>
    </row>
    <row r="9" spans="1:23" ht="60" x14ac:dyDescent="0.2">
      <c r="A9" s="1">
        <v>5</v>
      </c>
      <c r="B9" s="1" t="s">
        <v>23</v>
      </c>
      <c r="C9" s="1" t="s">
        <v>159</v>
      </c>
      <c r="D9" s="1" t="s">
        <v>45</v>
      </c>
      <c r="E9" s="2" t="s">
        <v>46</v>
      </c>
      <c r="F9" s="1" t="s">
        <v>47</v>
      </c>
      <c r="G9" s="3" t="s">
        <v>48</v>
      </c>
      <c r="H9" s="1" t="s">
        <v>49</v>
      </c>
      <c r="I9" s="1" t="s">
        <v>28</v>
      </c>
      <c r="J9" s="28">
        <f>ROUND((SUM('[1]Calendar CA CB'!K8:K10)/4.9774),0)</f>
        <v>36318205</v>
      </c>
      <c r="K9" s="4">
        <f>ROUND((J9*0.4),0)</f>
        <v>14527282</v>
      </c>
      <c r="L9" s="1" t="s">
        <v>29</v>
      </c>
      <c r="M9" s="1" t="s">
        <v>50</v>
      </c>
      <c r="N9" s="1" t="s">
        <v>167</v>
      </c>
      <c r="O9" s="6">
        <v>45444</v>
      </c>
      <c r="P9" s="6">
        <v>45444</v>
      </c>
      <c r="Q9" s="6">
        <v>45474</v>
      </c>
      <c r="R9" s="6" t="s">
        <v>44</v>
      </c>
      <c r="S9" s="6" t="s">
        <v>44</v>
      </c>
      <c r="T9" s="6">
        <v>45474</v>
      </c>
      <c r="U9" s="6">
        <v>45536</v>
      </c>
      <c r="V9" s="6">
        <v>45536</v>
      </c>
      <c r="W9" s="6">
        <v>46235</v>
      </c>
    </row>
    <row r="10" spans="1:23" ht="90" x14ac:dyDescent="0.2">
      <c r="A10" s="1">
        <v>6</v>
      </c>
      <c r="B10" s="1" t="s">
        <v>23</v>
      </c>
      <c r="C10" s="1" t="s">
        <v>159</v>
      </c>
      <c r="D10" s="1" t="s">
        <v>24</v>
      </c>
      <c r="E10" s="2" t="s">
        <v>51</v>
      </c>
      <c r="F10" s="1" t="s">
        <v>26</v>
      </c>
      <c r="G10" s="3" t="s">
        <v>27</v>
      </c>
      <c r="H10" s="1">
        <v>121</v>
      </c>
      <c r="I10" s="1" t="s">
        <v>28</v>
      </c>
      <c r="J10" s="28">
        <f>SUM('[1]Calendar CA CB'!K13:K18)/5</f>
        <v>5177757.6459999997</v>
      </c>
      <c r="K10" s="4">
        <f>J10*0.4</f>
        <v>2071103.0584</v>
      </c>
      <c r="L10" s="1" t="s">
        <v>29</v>
      </c>
      <c r="M10" s="1" t="s">
        <v>30</v>
      </c>
      <c r="N10" s="1" t="s">
        <v>167</v>
      </c>
      <c r="O10" s="6">
        <v>45444</v>
      </c>
      <c r="P10" s="6">
        <v>45444</v>
      </c>
      <c r="Q10" s="6">
        <v>45474</v>
      </c>
      <c r="R10" s="6" t="s">
        <v>44</v>
      </c>
      <c r="S10" s="6" t="s">
        <v>44</v>
      </c>
      <c r="T10" s="6">
        <v>45474</v>
      </c>
      <c r="U10" s="6">
        <v>45536</v>
      </c>
      <c r="V10" s="6">
        <v>45536</v>
      </c>
      <c r="W10" s="6">
        <v>46235</v>
      </c>
    </row>
    <row r="11" spans="1:23" ht="93.75" customHeight="1" x14ac:dyDescent="0.2">
      <c r="A11" s="1">
        <v>7</v>
      </c>
      <c r="B11" s="1" t="s">
        <v>23</v>
      </c>
      <c r="C11" s="1" t="s">
        <v>159</v>
      </c>
      <c r="D11" s="1" t="s">
        <v>24</v>
      </c>
      <c r="E11" s="2" t="s">
        <v>52</v>
      </c>
      <c r="F11" s="1" t="s">
        <v>26</v>
      </c>
      <c r="G11" s="3" t="s">
        <v>27</v>
      </c>
      <c r="H11" s="1">
        <v>122</v>
      </c>
      <c r="I11" s="1" t="s">
        <v>28</v>
      </c>
      <c r="J11" s="28">
        <f>SUM('[1]Calendar CA CB'!K21:K22)/5</f>
        <v>6262630.0580000002</v>
      </c>
      <c r="K11" s="4">
        <f>J11*0.4</f>
        <v>2505052.0232000002</v>
      </c>
      <c r="L11" s="1" t="s">
        <v>29</v>
      </c>
      <c r="M11" s="1" t="s">
        <v>30</v>
      </c>
      <c r="N11" s="1" t="s">
        <v>167</v>
      </c>
      <c r="O11" s="6">
        <v>45444</v>
      </c>
      <c r="P11" s="6">
        <v>45444</v>
      </c>
      <c r="Q11" s="6">
        <v>45474</v>
      </c>
      <c r="R11" s="6" t="s">
        <v>44</v>
      </c>
      <c r="S11" s="6" t="s">
        <v>44</v>
      </c>
      <c r="T11" s="6">
        <v>45474</v>
      </c>
      <c r="U11" s="6">
        <v>45536</v>
      </c>
      <c r="V11" s="6">
        <v>45536</v>
      </c>
      <c r="W11" s="6">
        <v>46235</v>
      </c>
    </row>
    <row r="12" spans="1:23" ht="93.75" customHeight="1" x14ac:dyDescent="0.2">
      <c r="A12" s="1">
        <v>8</v>
      </c>
      <c r="B12" s="1" t="s">
        <v>23</v>
      </c>
      <c r="C12" s="1" t="s">
        <v>159</v>
      </c>
      <c r="D12" s="1" t="s">
        <v>24</v>
      </c>
      <c r="E12" s="2" t="s">
        <v>53</v>
      </c>
      <c r="F12" s="1" t="s">
        <v>26</v>
      </c>
      <c r="G12" s="1" t="s">
        <v>54</v>
      </c>
      <c r="H12" s="1">
        <v>123</v>
      </c>
      <c r="I12" s="1" t="s">
        <v>28</v>
      </c>
      <c r="J12" s="28">
        <f>SUM('[1]Calendar CA CB'!K25:K27)/5</f>
        <v>7369384.2980000004</v>
      </c>
      <c r="K12" s="4">
        <f>J12*0.4</f>
        <v>2947753.7192000002</v>
      </c>
      <c r="L12" s="1" t="s">
        <v>29</v>
      </c>
      <c r="M12" s="1" t="s">
        <v>55</v>
      </c>
      <c r="N12" s="1" t="s">
        <v>167</v>
      </c>
      <c r="O12" s="6">
        <v>45444</v>
      </c>
      <c r="P12" s="6">
        <v>45444</v>
      </c>
      <c r="Q12" s="6">
        <v>45474</v>
      </c>
      <c r="R12" s="6" t="s">
        <v>44</v>
      </c>
      <c r="S12" s="6" t="s">
        <v>44</v>
      </c>
      <c r="T12" s="6">
        <v>45474</v>
      </c>
      <c r="U12" s="6">
        <v>45536</v>
      </c>
      <c r="V12" s="6">
        <v>45536</v>
      </c>
      <c r="W12" s="6">
        <v>46235</v>
      </c>
    </row>
    <row r="13" spans="1:23" ht="93.75" customHeight="1" x14ac:dyDescent="0.2">
      <c r="A13" s="1">
        <v>9</v>
      </c>
      <c r="B13" s="1" t="s">
        <v>23</v>
      </c>
      <c r="C13" s="1" t="s">
        <v>159</v>
      </c>
      <c r="D13" s="1" t="s">
        <v>56</v>
      </c>
      <c r="E13" s="2" t="s">
        <v>57</v>
      </c>
      <c r="F13" s="1" t="s">
        <v>58</v>
      </c>
      <c r="G13" s="3" t="s">
        <v>59</v>
      </c>
      <c r="H13" s="1">
        <v>166</v>
      </c>
      <c r="I13" s="1" t="s">
        <v>28</v>
      </c>
      <c r="J13" s="28">
        <f>SUM('[1]Calendar CA CB'!K30:K31)/5</f>
        <v>169619.90897489441</v>
      </c>
      <c r="K13" s="4">
        <f>ROUND((J13*0.4),0)</f>
        <v>67848</v>
      </c>
      <c r="L13" s="1" t="s">
        <v>29</v>
      </c>
      <c r="M13" s="1" t="s">
        <v>60</v>
      </c>
      <c r="N13" s="1" t="s">
        <v>167</v>
      </c>
      <c r="O13" s="6">
        <v>45444</v>
      </c>
      <c r="P13" s="6">
        <v>45444</v>
      </c>
      <c r="Q13" s="6">
        <v>45474</v>
      </c>
      <c r="R13" s="6" t="s">
        <v>44</v>
      </c>
      <c r="S13" s="6" t="s">
        <v>44</v>
      </c>
      <c r="T13" s="6">
        <v>45474</v>
      </c>
      <c r="U13" s="6">
        <v>45536</v>
      </c>
      <c r="V13" s="6">
        <v>45627</v>
      </c>
      <c r="W13" s="6">
        <v>46235</v>
      </c>
    </row>
    <row r="14" spans="1:23" ht="93.75" customHeight="1" x14ac:dyDescent="0.2">
      <c r="A14" s="1">
        <v>10</v>
      </c>
      <c r="B14" s="1" t="s">
        <v>23</v>
      </c>
      <c r="C14" s="1" t="s">
        <v>159</v>
      </c>
      <c r="D14" s="1" t="s">
        <v>61</v>
      </c>
      <c r="E14" s="2" t="s">
        <v>62</v>
      </c>
      <c r="F14" s="1" t="s">
        <v>63</v>
      </c>
      <c r="G14" s="3" t="s">
        <v>64</v>
      </c>
      <c r="H14" s="1" t="s">
        <v>65</v>
      </c>
      <c r="I14" s="1" t="s">
        <v>28</v>
      </c>
      <c r="J14" s="28">
        <v>37500175</v>
      </c>
      <c r="K14" s="4">
        <v>15000070</v>
      </c>
      <c r="L14" s="1" t="s">
        <v>29</v>
      </c>
      <c r="M14" s="1" t="s">
        <v>66</v>
      </c>
      <c r="N14" s="1" t="s">
        <v>166</v>
      </c>
      <c r="O14" s="5">
        <v>45450</v>
      </c>
      <c r="P14" s="5">
        <v>45481</v>
      </c>
      <c r="Q14" s="5">
        <v>45544</v>
      </c>
      <c r="R14" s="6">
        <v>45536</v>
      </c>
      <c r="S14" s="6">
        <v>45627</v>
      </c>
      <c r="T14" s="6">
        <v>45658</v>
      </c>
      <c r="U14" s="6">
        <v>45778</v>
      </c>
      <c r="V14" s="6">
        <v>45717</v>
      </c>
      <c r="W14" s="6">
        <v>47482</v>
      </c>
    </row>
    <row r="15" spans="1:23" ht="90" x14ac:dyDescent="0.2">
      <c r="A15" s="1">
        <v>11</v>
      </c>
      <c r="B15" s="1" t="s">
        <v>23</v>
      </c>
      <c r="C15" s="1" t="s">
        <v>159</v>
      </c>
      <c r="D15" s="1" t="s">
        <v>24</v>
      </c>
      <c r="E15" s="2" t="s">
        <v>67</v>
      </c>
      <c r="F15" s="1" t="s">
        <v>26</v>
      </c>
      <c r="G15" s="1" t="s">
        <v>54</v>
      </c>
      <c r="H15" s="1">
        <v>123</v>
      </c>
      <c r="I15" s="1" t="s">
        <v>28</v>
      </c>
      <c r="J15" s="28">
        <v>39663009</v>
      </c>
      <c r="K15" s="4">
        <v>15927590.800000001</v>
      </c>
      <c r="L15" s="1" t="s">
        <v>29</v>
      </c>
      <c r="M15" s="1" t="s">
        <v>68</v>
      </c>
      <c r="N15" s="1" t="s">
        <v>166</v>
      </c>
      <c r="O15" s="5">
        <v>45471</v>
      </c>
      <c r="P15" s="5">
        <v>45611</v>
      </c>
      <c r="Q15" s="5">
        <v>45642</v>
      </c>
      <c r="R15" s="6">
        <v>45689</v>
      </c>
      <c r="S15" s="6">
        <v>45778</v>
      </c>
      <c r="T15" s="6">
        <v>45809</v>
      </c>
      <c r="U15" s="6">
        <v>45901</v>
      </c>
      <c r="V15" s="6">
        <v>45809</v>
      </c>
      <c r="W15" s="6">
        <v>47482</v>
      </c>
    </row>
    <row r="16" spans="1:23" ht="60" x14ac:dyDescent="0.2">
      <c r="A16" s="1">
        <v>12</v>
      </c>
      <c r="B16" s="1" t="s">
        <v>23</v>
      </c>
      <c r="C16" s="1" t="s">
        <v>159</v>
      </c>
      <c r="D16" s="1" t="s">
        <v>69</v>
      </c>
      <c r="E16" s="2" t="s">
        <v>70</v>
      </c>
      <c r="F16" s="1" t="s">
        <v>71</v>
      </c>
      <c r="G16" s="3" t="s">
        <v>72</v>
      </c>
      <c r="H16" s="7" t="s">
        <v>73</v>
      </c>
      <c r="I16" s="1" t="s">
        <v>28</v>
      </c>
      <c r="J16" s="28">
        <v>37627724</v>
      </c>
      <c r="K16" s="4">
        <v>30102179</v>
      </c>
      <c r="L16" s="1" t="s">
        <v>29</v>
      </c>
      <c r="M16" s="1" t="s">
        <v>74</v>
      </c>
      <c r="N16" s="1" t="s">
        <v>166</v>
      </c>
      <c r="O16" s="5">
        <v>45607</v>
      </c>
      <c r="P16" s="5">
        <v>45691</v>
      </c>
      <c r="Q16" s="5">
        <v>45705</v>
      </c>
      <c r="R16" s="6">
        <v>45734</v>
      </c>
      <c r="S16" s="6">
        <v>45870</v>
      </c>
      <c r="T16" s="6">
        <v>45931</v>
      </c>
      <c r="U16" s="6">
        <v>45992</v>
      </c>
      <c r="V16" s="6">
        <v>45931</v>
      </c>
      <c r="W16" s="6">
        <v>47482</v>
      </c>
    </row>
    <row r="17" spans="1:23" ht="60" x14ac:dyDescent="0.2">
      <c r="A17" s="1">
        <v>13</v>
      </c>
      <c r="B17" s="1" t="s">
        <v>23</v>
      </c>
      <c r="C17" s="1" t="s">
        <v>159</v>
      </c>
      <c r="D17" s="1" t="s">
        <v>75</v>
      </c>
      <c r="E17" s="2" t="s">
        <v>76</v>
      </c>
      <c r="F17" s="1" t="s">
        <v>47</v>
      </c>
      <c r="G17" s="3" t="s">
        <v>77</v>
      </c>
      <c r="H17" s="1" t="s">
        <v>78</v>
      </c>
      <c r="I17" s="1" t="s">
        <v>28</v>
      </c>
      <c r="J17" s="28">
        <f>((25746052+9084304.41)*2.5)</f>
        <v>87075891.024999991</v>
      </c>
      <c r="K17" s="4">
        <v>36123760</v>
      </c>
      <c r="L17" s="1" t="s">
        <v>29</v>
      </c>
      <c r="M17" s="1" t="s">
        <v>79</v>
      </c>
      <c r="N17" s="1" t="s">
        <v>166</v>
      </c>
      <c r="O17" s="6">
        <v>45778</v>
      </c>
      <c r="P17" s="6">
        <v>45839</v>
      </c>
      <c r="Q17" s="6">
        <v>45839</v>
      </c>
      <c r="R17" s="6">
        <v>45839</v>
      </c>
      <c r="S17" s="6">
        <v>45901</v>
      </c>
      <c r="T17" s="6">
        <v>45901</v>
      </c>
      <c r="U17" s="6">
        <v>45931</v>
      </c>
      <c r="V17" s="6">
        <v>45901</v>
      </c>
      <c r="W17" s="6">
        <v>47482</v>
      </c>
    </row>
    <row r="18" spans="1:23" ht="60" x14ac:dyDescent="0.2">
      <c r="A18" s="1">
        <v>14</v>
      </c>
      <c r="B18" s="1" t="s">
        <v>23</v>
      </c>
      <c r="C18" s="1" t="s">
        <v>159</v>
      </c>
      <c r="D18" s="1" t="s">
        <v>75</v>
      </c>
      <c r="E18" s="2" t="s">
        <v>80</v>
      </c>
      <c r="F18" s="1" t="s">
        <v>47</v>
      </c>
      <c r="G18" s="3" t="s">
        <v>77</v>
      </c>
      <c r="H18" s="1" t="s">
        <v>81</v>
      </c>
      <c r="I18" s="1" t="s">
        <v>28</v>
      </c>
      <c r="J18" s="28">
        <f>3876313*2.5</f>
        <v>9690782.5</v>
      </c>
      <c r="K18" s="4">
        <v>36123760</v>
      </c>
      <c r="L18" s="1" t="s">
        <v>29</v>
      </c>
      <c r="M18" s="1" t="s">
        <v>79</v>
      </c>
      <c r="N18" s="1" t="s">
        <v>166</v>
      </c>
      <c r="O18" s="6">
        <v>45809</v>
      </c>
      <c r="P18" s="6">
        <v>45870</v>
      </c>
      <c r="Q18" s="6">
        <v>45870</v>
      </c>
      <c r="R18" s="6">
        <v>45870</v>
      </c>
      <c r="S18" s="6">
        <v>45931</v>
      </c>
      <c r="T18" s="6">
        <v>45962</v>
      </c>
      <c r="U18" s="6">
        <v>45992</v>
      </c>
      <c r="V18" s="6">
        <v>45992</v>
      </c>
      <c r="W18" s="6">
        <v>47482</v>
      </c>
    </row>
    <row r="19" spans="1:23" ht="60" x14ac:dyDescent="0.2">
      <c r="A19" s="1">
        <v>15</v>
      </c>
      <c r="B19" s="1" t="s">
        <v>23</v>
      </c>
      <c r="C19" s="1" t="s">
        <v>159</v>
      </c>
      <c r="D19" s="1" t="s">
        <v>75</v>
      </c>
      <c r="E19" s="2" t="s">
        <v>82</v>
      </c>
      <c r="F19" s="1" t="s">
        <v>47</v>
      </c>
      <c r="G19" s="3" t="s">
        <v>77</v>
      </c>
      <c r="H19" s="1" t="s">
        <v>83</v>
      </c>
      <c r="I19" s="1" t="s">
        <v>28</v>
      </c>
      <c r="J19" s="28">
        <f>6704974*2.5</f>
        <v>16762435</v>
      </c>
      <c r="K19" s="4">
        <v>36123760</v>
      </c>
      <c r="L19" s="1" t="s">
        <v>29</v>
      </c>
      <c r="M19" s="1" t="s">
        <v>79</v>
      </c>
      <c r="N19" s="1" t="s">
        <v>166</v>
      </c>
      <c r="O19" s="6">
        <v>45809</v>
      </c>
      <c r="P19" s="6">
        <v>45870</v>
      </c>
      <c r="Q19" s="6">
        <v>45870</v>
      </c>
      <c r="R19" s="6">
        <v>45870</v>
      </c>
      <c r="S19" s="6">
        <v>45931</v>
      </c>
      <c r="T19" s="6">
        <v>45962</v>
      </c>
      <c r="U19" s="6">
        <v>45992</v>
      </c>
      <c r="V19" s="6">
        <v>45992</v>
      </c>
      <c r="W19" s="6">
        <v>47482</v>
      </c>
    </row>
    <row r="20" spans="1:23" ht="90" x14ac:dyDescent="0.2">
      <c r="A20" s="1">
        <v>16</v>
      </c>
      <c r="B20" s="1" t="s">
        <v>23</v>
      </c>
      <c r="C20" s="1" t="s">
        <v>159</v>
      </c>
      <c r="D20" s="1" t="s">
        <v>24</v>
      </c>
      <c r="E20" s="2" t="s">
        <v>84</v>
      </c>
      <c r="F20" s="1" t="s">
        <v>26</v>
      </c>
      <c r="G20" s="3" t="s">
        <v>27</v>
      </c>
      <c r="H20" s="1" t="s">
        <v>85</v>
      </c>
      <c r="I20" s="1" t="s">
        <v>28</v>
      </c>
      <c r="J20" s="28">
        <v>10807969</v>
      </c>
      <c r="K20" s="4">
        <v>4323187.8</v>
      </c>
      <c r="L20" s="1" t="s">
        <v>29</v>
      </c>
      <c r="M20" s="1" t="s">
        <v>30</v>
      </c>
      <c r="N20" s="1" t="s">
        <v>166</v>
      </c>
      <c r="O20" s="5">
        <v>45562</v>
      </c>
      <c r="P20" s="5">
        <v>45618</v>
      </c>
      <c r="Q20" s="5">
        <v>45646</v>
      </c>
      <c r="R20" s="6">
        <v>45717</v>
      </c>
      <c r="S20" s="6">
        <v>45778</v>
      </c>
      <c r="T20" s="6">
        <v>45809</v>
      </c>
      <c r="U20" s="6">
        <v>45870</v>
      </c>
      <c r="V20" s="6">
        <v>45839</v>
      </c>
      <c r="W20" s="6">
        <v>47482</v>
      </c>
    </row>
    <row r="21" spans="1:23" ht="45" x14ac:dyDescent="0.2">
      <c r="A21" s="1">
        <v>17</v>
      </c>
      <c r="B21" s="1" t="s">
        <v>23</v>
      </c>
      <c r="C21" s="1" t="s">
        <v>159</v>
      </c>
      <c r="D21" s="1" t="s">
        <v>69</v>
      </c>
      <c r="E21" s="2" t="s">
        <v>86</v>
      </c>
      <c r="F21" s="1" t="s">
        <v>87</v>
      </c>
      <c r="G21" s="3" t="s">
        <v>88</v>
      </c>
      <c r="H21" s="1" t="s">
        <v>89</v>
      </c>
      <c r="I21" s="1" t="s">
        <v>28</v>
      </c>
      <c r="J21" s="28">
        <v>10000000</v>
      </c>
      <c r="K21" s="4">
        <v>4000000</v>
      </c>
      <c r="L21" s="1" t="s">
        <v>29</v>
      </c>
      <c r="M21" s="1" t="s">
        <v>90</v>
      </c>
      <c r="N21" s="1" t="s">
        <v>166</v>
      </c>
      <c r="O21" s="6">
        <v>45839</v>
      </c>
      <c r="P21" s="6">
        <v>45901</v>
      </c>
      <c r="Q21" s="6">
        <v>45901</v>
      </c>
      <c r="R21" s="6">
        <v>45901</v>
      </c>
      <c r="S21" s="6">
        <v>45992</v>
      </c>
      <c r="T21" s="6">
        <v>46082</v>
      </c>
      <c r="U21" s="6">
        <v>46113</v>
      </c>
      <c r="V21" s="6">
        <v>46113</v>
      </c>
      <c r="W21" s="6">
        <v>47482</v>
      </c>
    </row>
    <row r="22" spans="1:23" ht="65.25" customHeight="1" x14ac:dyDescent="0.2">
      <c r="A22" s="1">
        <v>18</v>
      </c>
      <c r="B22" s="1" t="s">
        <v>23</v>
      </c>
      <c r="C22" s="1" t="s">
        <v>159</v>
      </c>
      <c r="D22" s="1" t="s">
        <v>69</v>
      </c>
      <c r="E22" s="2" t="s">
        <v>91</v>
      </c>
      <c r="F22" s="1" t="s">
        <v>87</v>
      </c>
      <c r="G22" s="3" t="s">
        <v>88</v>
      </c>
      <c r="H22" s="1" t="s">
        <v>89</v>
      </c>
      <c r="I22" s="1" t="s">
        <v>28</v>
      </c>
      <c r="J22" s="28">
        <v>35000000</v>
      </c>
      <c r="K22" s="4">
        <v>14000000</v>
      </c>
      <c r="L22" s="1" t="s">
        <v>29</v>
      </c>
      <c r="M22" s="1" t="s">
        <v>90</v>
      </c>
      <c r="N22" s="1" t="s">
        <v>166</v>
      </c>
      <c r="O22" s="6">
        <v>45839</v>
      </c>
      <c r="P22" s="6">
        <v>45901</v>
      </c>
      <c r="Q22" s="6">
        <v>45901</v>
      </c>
      <c r="R22" s="6">
        <v>45901</v>
      </c>
      <c r="S22" s="6">
        <v>45992</v>
      </c>
      <c r="T22" s="6">
        <v>46082</v>
      </c>
      <c r="U22" s="6">
        <v>46113</v>
      </c>
      <c r="V22" s="6">
        <v>46113</v>
      </c>
      <c r="W22" s="6">
        <v>47482</v>
      </c>
    </row>
    <row r="23" spans="1:23" ht="105" x14ac:dyDescent="0.2">
      <c r="A23" s="1">
        <v>19</v>
      </c>
      <c r="B23" s="1" t="s">
        <v>23</v>
      </c>
      <c r="C23" s="1" t="s">
        <v>159</v>
      </c>
      <c r="D23" s="1" t="s">
        <v>38</v>
      </c>
      <c r="E23" s="2" t="s">
        <v>92</v>
      </c>
      <c r="F23" s="1" t="s">
        <v>40</v>
      </c>
      <c r="G23" s="1" t="s">
        <v>93</v>
      </c>
      <c r="H23" s="1" t="s">
        <v>94</v>
      </c>
      <c r="I23" s="1" t="s">
        <v>28</v>
      </c>
      <c r="J23" s="28">
        <f>49257820.38-J24+15200000</f>
        <v>38000000.380000003</v>
      </c>
      <c r="K23" s="4">
        <v>13814453</v>
      </c>
      <c r="L23" s="1" t="s">
        <v>29</v>
      </c>
      <c r="M23" s="1" t="s">
        <v>95</v>
      </c>
      <c r="N23" s="1" t="s">
        <v>166</v>
      </c>
      <c r="O23" s="6">
        <v>45778</v>
      </c>
      <c r="P23" s="6">
        <v>45839</v>
      </c>
      <c r="Q23" s="6">
        <v>45839</v>
      </c>
      <c r="R23" s="6">
        <v>45839</v>
      </c>
      <c r="S23" s="6">
        <v>45901</v>
      </c>
      <c r="T23" s="6">
        <v>45901</v>
      </c>
      <c r="U23" s="6">
        <v>45931</v>
      </c>
      <c r="V23" s="6">
        <v>45901</v>
      </c>
      <c r="W23" s="6">
        <v>47482</v>
      </c>
    </row>
    <row r="24" spans="1:23" ht="75" x14ac:dyDescent="0.2">
      <c r="A24" s="1">
        <v>20</v>
      </c>
      <c r="B24" s="1" t="s">
        <v>23</v>
      </c>
      <c r="C24" s="1" t="s">
        <v>159</v>
      </c>
      <c r="D24" s="1" t="s">
        <v>32</v>
      </c>
      <c r="E24" s="2" t="s">
        <v>96</v>
      </c>
      <c r="F24" s="1" t="s">
        <v>158</v>
      </c>
      <c r="G24" s="1" t="s">
        <v>93</v>
      </c>
      <c r="H24" s="1" t="s">
        <v>94</v>
      </c>
      <c r="I24" s="1" t="s">
        <v>28</v>
      </c>
      <c r="J24" s="28">
        <v>26457820</v>
      </c>
      <c r="K24" s="4">
        <f>ROUND((J24*0.4),0)</f>
        <v>10583128</v>
      </c>
      <c r="L24" s="1" t="s">
        <v>29</v>
      </c>
      <c r="M24" s="1" t="s">
        <v>95</v>
      </c>
      <c r="N24" s="1" t="s">
        <v>166</v>
      </c>
      <c r="O24" s="6">
        <v>45778</v>
      </c>
      <c r="P24" s="6">
        <v>45839</v>
      </c>
      <c r="Q24" s="6">
        <v>45839</v>
      </c>
      <c r="R24" s="6">
        <v>45839</v>
      </c>
      <c r="S24" s="6">
        <v>45901</v>
      </c>
      <c r="T24" s="6">
        <v>45901</v>
      </c>
      <c r="U24" s="6">
        <v>45931</v>
      </c>
      <c r="V24" s="6">
        <v>45901</v>
      </c>
      <c r="W24" s="6">
        <v>47483</v>
      </c>
    </row>
    <row r="25" spans="1:23" ht="75" x14ac:dyDescent="0.2">
      <c r="A25" s="1">
        <v>21</v>
      </c>
      <c r="B25" s="1" t="s">
        <v>97</v>
      </c>
      <c r="C25" s="1" t="s">
        <v>159</v>
      </c>
      <c r="D25" s="1" t="s">
        <v>98</v>
      </c>
      <c r="E25" s="2" t="s">
        <v>99</v>
      </c>
      <c r="F25" s="1" t="s">
        <v>100</v>
      </c>
      <c r="G25" s="3" t="s">
        <v>101</v>
      </c>
      <c r="H25" s="1" t="s">
        <v>102</v>
      </c>
      <c r="I25" s="1" t="s">
        <v>28</v>
      </c>
      <c r="J25" s="28">
        <v>22500000</v>
      </c>
      <c r="K25" s="4">
        <v>9000000</v>
      </c>
      <c r="L25" s="1" t="s">
        <v>29</v>
      </c>
      <c r="M25" s="1" t="s">
        <v>95</v>
      </c>
      <c r="N25" s="1" t="s">
        <v>166</v>
      </c>
      <c r="O25" s="5">
        <v>45596</v>
      </c>
      <c r="P25" s="5">
        <v>45671</v>
      </c>
      <c r="Q25" s="5">
        <v>45702</v>
      </c>
      <c r="R25" s="6">
        <v>45778</v>
      </c>
      <c r="S25" s="6">
        <v>45809</v>
      </c>
      <c r="T25" s="6">
        <v>45870</v>
      </c>
      <c r="U25" s="6">
        <v>45901</v>
      </c>
      <c r="V25" s="6">
        <v>45931</v>
      </c>
      <c r="W25" s="6">
        <v>47482</v>
      </c>
    </row>
    <row r="26" spans="1:23" ht="41.1" customHeight="1" x14ac:dyDescent="0.2">
      <c r="A26" s="1">
        <v>22</v>
      </c>
      <c r="B26" s="27" t="s">
        <v>23</v>
      </c>
      <c r="C26" s="1" t="s">
        <v>159</v>
      </c>
      <c r="D26" s="27" t="s">
        <v>69</v>
      </c>
      <c r="E26" s="2" t="s">
        <v>103</v>
      </c>
      <c r="F26" s="1" t="s">
        <v>104</v>
      </c>
      <c r="G26" s="3" t="s">
        <v>105</v>
      </c>
      <c r="H26" s="1" t="s">
        <v>106</v>
      </c>
      <c r="I26" s="1" t="s">
        <v>28</v>
      </c>
      <c r="J26" s="28">
        <v>65000000</v>
      </c>
      <c r="K26" s="4">
        <v>26000000</v>
      </c>
      <c r="L26" s="1" t="s">
        <v>29</v>
      </c>
      <c r="M26" s="1" t="s">
        <v>107</v>
      </c>
      <c r="N26" s="1" t="s">
        <v>167</v>
      </c>
      <c r="O26" s="6">
        <v>45901</v>
      </c>
      <c r="P26" s="6">
        <v>45931</v>
      </c>
      <c r="Q26" s="6">
        <v>45931</v>
      </c>
      <c r="R26" s="6">
        <v>45931</v>
      </c>
      <c r="S26" s="6">
        <v>45962</v>
      </c>
      <c r="T26" s="6">
        <v>45992</v>
      </c>
      <c r="U26" s="6">
        <v>45992</v>
      </c>
      <c r="V26" s="6">
        <v>45992</v>
      </c>
      <c r="W26" s="26">
        <v>47482</v>
      </c>
    </row>
    <row r="27" spans="1:23" ht="75" x14ac:dyDescent="0.2">
      <c r="A27" s="1">
        <v>23</v>
      </c>
      <c r="B27" s="27" t="s">
        <v>23</v>
      </c>
      <c r="C27" s="1" t="s">
        <v>159</v>
      </c>
      <c r="D27" s="27" t="s">
        <v>61</v>
      </c>
      <c r="E27" s="8" t="s">
        <v>108</v>
      </c>
      <c r="F27" s="1" t="s">
        <v>63</v>
      </c>
      <c r="G27" s="3" t="s">
        <v>109</v>
      </c>
      <c r="H27" s="9" t="s">
        <v>110</v>
      </c>
      <c r="I27" s="1" t="s">
        <v>28</v>
      </c>
      <c r="J27" s="28">
        <v>31250000</v>
      </c>
      <c r="K27" s="4">
        <v>12500000</v>
      </c>
      <c r="L27" s="1" t="s">
        <v>29</v>
      </c>
      <c r="M27" s="1" t="s">
        <v>111</v>
      </c>
      <c r="N27" s="1" t="s">
        <v>166</v>
      </c>
      <c r="O27" s="6">
        <v>45778</v>
      </c>
      <c r="P27" s="6">
        <v>45809</v>
      </c>
      <c r="Q27" s="6">
        <v>45839</v>
      </c>
      <c r="R27" s="6">
        <v>45853</v>
      </c>
      <c r="S27" s="6">
        <v>45901</v>
      </c>
      <c r="T27" s="6">
        <v>45962</v>
      </c>
      <c r="U27" s="6">
        <v>45992</v>
      </c>
      <c r="V27" s="6">
        <v>45992</v>
      </c>
      <c r="W27" s="6">
        <v>47482</v>
      </c>
    </row>
    <row r="28" spans="1:23" ht="75" x14ac:dyDescent="0.2">
      <c r="A28" s="1">
        <v>24</v>
      </c>
      <c r="B28" s="1" t="s">
        <v>23</v>
      </c>
      <c r="C28" s="1" t="s">
        <v>159</v>
      </c>
      <c r="D28" s="1" t="s">
        <v>112</v>
      </c>
      <c r="E28" s="8" t="s">
        <v>113</v>
      </c>
      <c r="F28" s="1" t="s">
        <v>114</v>
      </c>
      <c r="G28" s="3" t="s">
        <v>115</v>
      </c>
      <c r="H28" s="9" t="s">
        <v>116</v>
      </c>
      <c r="I28" s="1" t="s">
        <v>28</v>
      </c>
      <c r="J28" s="28">
        <v>45000000</v>
      </c>
      <c r="K28" s="4">
        <v>18000000</v>
      </c>
      <c r="L28" s="1" t="s">
        <v>29</v>
      </c>
      <c r="M28" s="1" t="s">
        <v>117</v>
      </c>
      <c r="N28" s="1" t="s">
        <v>166</v>
      </c>
      <c r="O28" s="6">
        <v>45839</v>
      </c>
      <c r="P28" s="6">
        <v>45901</v>
      </c>
      <c r="Q28" s="6">
        <v>45931</v>
      </c>
      <c r="R28" s="6">
        <v>45931</v>
      </c>
      <c r="S28" s="6">
        <v>45992</v>
      </c>
      <c r="T28" s="6">
        <v>46082</v>
      </c>
      <c r="U28" s="6">
        <v>46113</v>
      </c>
      <c r="V28" s="6">
        <v>46143</v>
      </c>
      <c r="W28" s="6">
        <v>47482</v>
      </c>
    </row>
    <row r="29" spans="1:23" ht="75" x14ac:dyDescent="0.2">
      <c r="A29" s="1">
        <v>25</v>
      </c>
      <c r="B29" s="1" t="s">
        <v>97</v>
      </c>
      <c r="C29" s="1" t="s">
        <v>159</v>
      </c>
      <c r="D29" s="1" t="s">
        <v>61</v>
      </c>
      <c r="E29" s="8" t="s">
        <v>118</v>
      </c>
      <c r="F29" s="1" t="s">
        <v>63</v>
      </c>
      <c r="G29" s="3" t="s">
        <v>109</v>
      </c>
      <c r="H29" s="1">
        <v>108</v>
      </c>
      <c r="I29" s="1" t="s">
        <v>28</v>
      </c>
      <c r="J29" s="28">
        <v>37500000</v>
      </c>
      <c r="K29" s="4">
        <v>15000000</v>
      </c>
      <c r="L29" s="1" t="s">
        <v>29</v>
      </c>
      <c r="M29" s="1" t="s">
        <v>111</v>
      </c>
      <c r="N29" s="1" t="s">
        <v>166</v>
      </c>
      <c r="O29" s="6">
        <v>45839</v>
      </c>
      <c r="P29" s="6">
        <v>45901</v>
      </c>
      <c r="Q29" s="6">
        <v>45931</v>
      </c>
      <c r="R29" s="6">
        <v>45931</v>
      </c>
      <c r="S29" s="6">
        <v>45992</v>
      </c>
      <c r="T29" s="6">
        <v>46082</v>
      </c>
      <c r="U29" s="6">
        <v>46113</v>
      </c>
      <c r="V29" s="6">
        <v>46143</v>
      </c>
      <c r="W29" s="6">
        <v>47482</v>
      </c>
    </row>
    <row r="30" spans="1:23" ht="45" x14ac:dyDescent="0.2">
      <c r="A30" s="1">
        <v>26</v>
      </c>
      <c r="B30" s="1" t="s">
        <v>23</v>
      </c>
      <c r="C30" s="1" t="s">
        <v>159</v>
      </c>
      <c r="D30" s="1" t="s">
        <v>69</v>
      </c>
      <c r="E30" s="2" t="s">
        <v>119</v>
      </c>
      <c r="F30" s="1" t="s">
        <v>104</v>
      </c>
      <c r="G30" s="1" t="s">
        <v>105</v>
      </c>
      <c r="H30" s="1" t="s">
        <v>120</v>
      </c>
      <c r="I30" s="1" t="s">
        <v>28</v>
      </c>
      <c r="J30" s="28">
        <v>5000000</v>
      </c>
      <c r="K30" s="4">
        <v>2000000</v>
      </c>
      <c r="L30" s="1" t="s">
        <v>29</v>
      </c>
      <c r="M30" s="1" t="s">
        <v>90</v>
      </c>
      <c r="N30" s="1" t="s">
        <v>166</v>
      </c>
      <c r="O30" s="6">
        <v>45931</v>
      </c>
      <c r="P30" s="6">
        <v>45992</v>
      </c>
      <c r="Q30" s="6">
        <v>45992</v>
      </c>
      <c r="R30" s="6">
        <v>46023</v>
      </c>
      <c r="S30" s="6">
        <v>46082</v>
      </c>
      <c r="T30" s="6">
        <v>46174</v>
      </c>
      <c r="U30" s="6">
        <v>46204</v>
      </c>
      <c r="V30" s="6">
        <v>46204</v>
      </c>
      <c r="W30" s="6">
        <v>47482</v>
      </c>
    </row>
    <row r="31" spans="1:23" ht="45" x14ac:dyDescent="0.2">
      <c r="A31" s="1">
        <v>27</v>
      </c>
      <c r="B31" s="1" t="s">
        <v>23</v>
      </c>
      <c r="C31" s="1" t="s">
        <v>159</v>
      </c>
      <c r="D31" s="1" t="s">
        <v>69</v>
      </c>
      <c r="E31" s="2" t="s">
        <v>121</v>
      </c>
      <c r="F31" s="1" t="s">
        <v>104</v>
      </c>
      <c r="G31" s="3" t="s">
        <v>122</v>
      </c>
      <c r="H31" s="1" t="s">
        <v>123</v>
      </c>
      <c r="I31" s="1" t="s">
        <v>28</v>
      </c>
      <c r="J31" s="28">
        <v>10000000</v>
      </c>
      <c r="K31" s="4">
        <v>4000000</v>
      </c>
      <c r="L31" s="1" t="s">
        <v>29</v>
      </c>
      <c r="M31" s="1" t="s">
        <v>124</v>
      </c>
      <c r="N31" s="1" t="s">
        <v>166</v>
      </c>
      <c r="O31" s="6">
        <v>45931</v>
      </c>
      <c r="P31" s="6">
        <v>45992</v>
      </c>
      <c r="Q31" s="6">
        <v>45992</v>
      </c>
      <c r="R31" s="6">
        <v>46023</v>
      </c>
      <c r="S31" s="6">
        <v>46082</v>
      </c>
      <c r="T31" s="6">
        <v>46174</v>
      </c>
      <c r="U31" s="6">
        <v>46204</v>
      </c>
      <c r="V31" s="6">
        <v>46204</v>
      </c>
      <c r="W31" s="6">
        <v>47482</v>
      </c>
    </row>
    <row r="32" spans="1:23" ht="45.75" customHeight="1" x14ac:dyDescent="0.2">
      <c r="A32" s="1">
        <v>28</v>
      </c>
      <c r="B32" s="1" t="s">
        <v>23</v>
      </c>
      <c r="C32" s="1" t="s">
        <v>159</v>
      </c>
      <c r="D32" s="1" t="s">
        <v>69</v>
      </c>
      <c r="E32" s="2" t="s">
        <v>125</v>
      </c>
      <c r="F32" s="1" t="s">
        <v>104</v>
      </c>
      <c r="G32" s="1" t="s">
        <v>122</v>
      </c>
      <c r="H32" s="1" t="s">
        <v>126</v>
      </c>
      <c r="I32" s="1" t="s">
        <v>28</v>
      </c>
      <c r="J32" s="28">
        <v>60000000</v>
      </c>
      <c r="K32" s="4">
        <v>24000000</v>
      </c>
      <c r="L32" s="1" t="s">
        <v>29</v>
      </c>
      <c r="M32" s="1" t="s">
        <v>124</v>
      </c>
      <c r="N32" s="1" t="s">
        <v>166</v>
      </c>
      <c r="O32" s="6">
        <v>45931</v>
      </c>
      <c r="P32" s="6">
        <v>45992</v>
      </c>
      <c r="Q32" s="6">
        <v>45992</v>
      </c>
      <c r="R32" s="6">
        <v>46023</v>
      </c>
      <c r="S32" s="6">
        <v>46082</v>
      </c>
      <c r="T32" s="6">
        <v>46174</v>
      </c>
      <c r="U32" s="6">
        <v>46204</v>
      </c>
      <c r="V32" s="6">
        <v>46204</v>
      </c>
      <c r="W32" s="6">
        <v>47482</v>
      </c>
    </row>
    <row r="33" spans="1:23" ht="51" customHeight="1" x14ac:dyDescent="0.2">
      <c r="A33" s="1">
        <v>29</v>
      </c>
      <c r="B33" s="1" t="s">
        <v>23</v>
      </c>
      <c r="C33" s="1" t="s">
        <v>159</v>
      </c>
      <c r="D33" s="1" t="s">
        <v>69</v>
      </c>
      <c r="E33" s="31" t="s">
        <v>162</v>
      </c>
      <c r="F33" s="1" t="s">
        <v>104</v>
      </c>
      <c r="G33" s="1" t="s">
        <v>122</v>
      </c>
      <c r="H33" s="1" t="s">
        <v>161</v>
      </c>
      <c r="I33" s="1" t="s">
        <v>28</v>
      </c>
      <c r="J33" s="28"/>
      <c r="K33" s="4"/>
      <c r="L33" s="1"/>
      <c r="M33" s="1" t="s">
        <v>124</v>
      </c>
      <c r="N33" s="1" t="s">
        <v>166</v>
      </c>
      <c r="O33" s="6"/>
      <c r="P33" s="6"/>
      <c r="Q33" s="6"/>
      <c r="R33" s="6"/>
      <c r="S33" s="6"/>
      <c r="T33" s="6"/>
      <c r="U33" s="6"/>
      <c r="V33" s="6"/>
      <c r="W33" s="6"/>
    </row>
    <row r="34" spans="1:23" ht="60" x14ac:dyDescent="0.2">
      <c r="A34" s="1">
        <v>30</v>
      </c>
      <c r="B34" s="1" t="s">
        <v>23</v>
      </c>
      <c r="C34" s="1" t="s">
        <v>159</v>
      </c>
      <c r="D34" s="1" t="s">
        <v>69</v>
      </c>
      <c r="E34" s="2" t="s">
        <v>127</v>
      </c>
      <c r="F34" s="1" t="s">
        <v>71</v>
      </c>
      <c r="G34" s="3" t="s">
        <v>128</v>
      </c>
      <c r="H34" s="1" t="s">
        <v>129</v>
      </c>
      <c r="I34" s="1" t="s">
        <v>28</v>
      </c>
      <c r="J34" s="28">
        <v>62500000</v>
      </c>
      <c r="K34" s="4">
        <v>25000000</v>
      </c>
      <c r="L34" s="1" t="s">
        <v>29</v>
      </c>
      <c r="M34" s="1" t="s">
        <v>130</v>
      </c>
      <c r="N34" s="1" t="s">
        <v>166</v>
      </c>
      <c r="O34" s="6" t="s">
        <v>131</v>
      </c>
      <c r="P34" s="6" t="s">
        <v>131</v>
      </c>
      <c r="Q34" s="6" t="s">
        <v>131</v>
      </c>
      <c r="R34" s="6" t="s">
        <v>131</v>
      </c>
      <c r="S34" s="6" t="s">
        <v>131</v>
      </c>
      <c r="T34" s="6">
        <v>45901</v>
      </c>
      <c r="U34" s="6">
        <v>45901</v>
      </c>
      <c r="V34" s="6">
        <v>45992</v>
      </c>
      <c r="W34" s="6">
        <v>47482</v>
      </c>
    </row>
    <row r="35" spans="1:23" ht="60" x14ac:dyDescent="0.2">
      <c r="A35" s="1">
        <v>31</v>
      </c>
      <c r="B35" s="1" t="s">
        <v>23</v>
      </c>
      <c r="C35" s="1" t="s">
        <v>159</v>
      </c>
      <c r="D35" s="1" t="s">
        <v>69</v>
      </c>
      <c r="E35" s="2" t="s">
        <v>132</v>
      </c>
      <c r="F35" s="1" t="s">
        <v>71</v>
      </c>
      <c r="G35" s="3" t="s">
        <v>133</v>
      </c>
      <c r="H35" s="1" t="s">
        <v>134</v>
      </c>
      <c r="I35" s="1" t="s">
        <v>28</v>
      </c>
      <c r="J35" s="28">
        <v>12000000</v>
      </c>
      <c r="K35" s="4">
        <v>4800000</v>
      </c>
      <c r="L35" s="1" t="s">
        <v>29</v>
      </c>
      <c r="M35" s="1" t="s">
        <v>135</v>
      </c>
      <c r="N35" s="1" t="s">
        <v>166</v>
      </c>
      <c r="O35" s="6">
        <v>45962</v>
      </c>
      <c r="P35" s="6">
        <v>46023</v>
      </c>
      <c r="Q35" s="6">
        <v>46023</v>
      </c>
      <c r="R35" s="6">
        <v>46054</v>
      </c>
      <c r="S35" s="6">
        <v>46113</v>
      </c>
      <c r="T35" s="6">
        <v>46204</v>
      </c>
      <c r="U35" s="6">
        <v>46235</v>
      </c>
      <c r="V35" s="6">
        <v>46235</v>
      </c>
      <c r="W35" s="6">
        <v>47482</v>
      </c>
    </row>
    <row r="36" spans="1:23" ht="120" x14ac:dyDescent="0.2">
      <c r="A36" s="1">
        <v>32</v>
      </c>
      <c r="B36" s="1" t="s">
        <v>23</v>
      </c>
      <c r="C36" s="1" t="s">
        <v>159</v>
      </c>
      <c r="D36" s="1" t="s">
        <v>136</v>
      </c>
      <c r="E36" s="2" t="s">
        <v>137</v>
      </c>
      <c r="F36" s="1" t="s">
        <v>58</v>
      </c>
      <c r="G36" s="3" t="s">
        <v>138</v>
      </c>
      <c r="H36" s="1">
        <v>127</v>
      </c>
      <c r="I36" s="1" t="s">
        <v>28</v>
      </c>
      <c r="J36" s="28">
        <v>23389152</v>
      </c>
      <c r="K36" s="4">
        <f>ROUND((J36*0.4),0)</f>
        <v>9355661</v>
      </c>
      <c r="L36" s="1" t="s">
        <v>29</v>
      </c>
      <c r="M36" s="1" t="s">
        <v>60</v>
      </c>
      <c r="N36" s="1" t="s">
        <v>166</v>
      </c>
      <c r="O36" s="6">
        <v>45839</v>
      </c>
      <c r="P36" s="6">
        <v>45962</v>
      </c>
      <c r="Q36" s="6">
        <v>45992</v>
      </c>
      <c r="R36" s="6">
        <v>45962</v>
      </c>
      <c r="S36" s="6">
        <v>46023</v>
      </c>
      <c r="T36" s="6">
        <v>46023</v>
      </c>
      <c r="U36" s="6">
        <v>46082</v>
      </c>
      <c r="V36" s="6">
        <v>46082</v>
      </c>
      <c r="W36" s="6">
        <v>47482</v>
      </c>
    </row>
    <row r="37" spans="1:23" ht="120" x14ac:dyDescent="0.2">
      <c r="A37" s="1">
        <v>33</v>
      </c>
      <c r="B37" s="1" t="s">
        <v>23</v>
      </c>
      <c r="C37" s="1" t="s">
        <v>159</v>
      </c>
      <c r="D37" s="1" t="s">
        <v>136</v>
      </c>
      <c r="E37" s="2" t="s">
        <v>139</v>
      </c>
      <c r="F37" s="1" t="s">
        <v>58</v>
      </c>
      <c r="G37" s="3" t="s">
        <v>138</v>
      </c>
      <c r="H37" s="1">
        <v>166</v>
      </c>
      <c r="I37" s="1" t="s">
        <v>28</v>
      </c>
      <c r="J37" s="28">
        <f>26148257-J13</f>
        <v>25978637.091025107</v>
      </c>
      <c r="K37" s="4">
        <f>ROUND((J37*0.4),0)</f>
        <v>10391455</v>
      </c>
      <c r="L37" s="1" t="s">
        <v>29</v>
      </c>
      <c r="M37" s="1" t="s">
        <v>60</v>
      </c>
      <c r="N37" s="1" t="s">
        <v>166</v>
      </c>
      <c r="O37" s="6">
        <v>45778</v>
      </c>
      <c r="P37" s="6">
        <v>45839</v>
      </c>
      <c r="Q37" s="6">
        <v>45839</v>
      </c>
      <c r="R37" s="6">
        <v>45839</v>
      </c>
      <c r="S37" s="6">
        <v>45901</v>
      </c>
      <c r="T37" s="6">
        <v>45901</v>
      </c>
      <c r="U37" s="6">
        <v>45962</v>
      </c>
      <c r="V37" s="6">
        <v>45931</v>
      </c>
      <c r="W37" s="6">
        <v>47482</v>
      </c>
    </row>
    <row r="38" spans="1:23" ht="120" x14ac:dyDescent="0.2">
      <c r="A38" s="1">
        <v>34</v>
      </c>
      <c r="B38" s="1" t="s">
        <v>23</v>
      </c>
      <c r="C38" s="1" t="s">
        <v>159</v>
      </c>
      <c r="D38" s="1" t="s">
        <v>136</v>
      </c>
      <c r="E38" s="2" t="s">
        <v>140</v>
      </c>
      <c r="F38" s="1" t="s">
        <v>58</v>
      </c>
      <c r="G38" s="3" t="s">
        <v>138</v>
      </c>
      <c r="H38" s="1">
        <v>168</v>
      </c>
      <c r="I38" s="1" t="s">
        <v>28</v>
      </c>
      <c r="J38" s="28">
        <v>20775000</v>
      </c>
      <c r="K38" s="4">
        <f>ROUND((J38*0.4),0)</f>
        <v>8310000</v>
      </c>
      <c r="L38" s="1" t="s">
        <v>29</v>
      </c>
      <c r="M38" s="1" t="s">
        <v>60</v>
      </c>
      <c r="N38" s="1" t="s">
        <v>166</v>
      </c>
      <c r="O38" s="6">
        <v>45839</v>
      </c>
      <c r="P38" s="6">
        <v>45962</v>
      </c>
      <c r="Q38" s="6">
        <v>45992</v>
      </c>
      <c r="R38" s="6">
        <v>45962</v>
      </c>
      <c r="S38" s="6">
        <v>46023</v>
      </c>
      <c r="T38" s="6">
        <v>46023</v>
      </c>
      <c r="U38" s="6">
        <v>46082</v>
      </c>
      <c r="V38" s="6">
        <v>46082</v>
      </c>
      <c r="W38" s="6">
        <v>47482</v>
      </c>
    </row>
    <row r="39" spans="1:23" ht="75" x14ac:dyDescent="0.2">
      <c r="A39" s="1">
        <v>35</v>
      </c>
      <c r="B39" s="1" t="s">
        <v>97</v>
      </c>
      <c r="C39" s="1" t="s">
        <v>159</v>
      </c>
      <c r="D39" s="1" t="s">
        <v>141</v>
      </c>
      <c r="E39" s="8" t="s">
        <v>142</v>
      </c>
      <c r="F39" s="1" t="s">
        <v>34</v>
      </c>
      <c r="G39" s="1" t="s">
        <v>143</v>
      </c>
      <c r="H39" s="9" t="s">
        <v>144</v>
      </c>
      <c r="I39" s="1" t="s">
        <v>28</v>
      </c>
      <c r="J39" s="28">
        <v>5367000</v>
      </c>
      <c r="K39" s="4">
        <v>2146800</v>
      </c>
      <c r="L39" s="1" t="s">
        <v>29</v>
      </c>
      <c r="M39" s="1" t="s">
        <v>95</v>
      </c>
      <c r="N39" s="1" t="s">
        <v>166</v>
      </c>
      <c r="O39" s="6">
        <v>45839</v>
      </c>
      <c r="P39" s="6">
        <v>45962</v>
      </c>
      <c r="Q39" s="6">
        <v>45992</v>
      </c>
      <c r="R39" s="6">
        <v>45962</v>
      </c>
      <c r="S39" s="6">
        <v>46023</v>
      </c>
      <c r="T39" s="6">
        <v>46023</v>
      </c>
      <c r="U39" s="6">
        <v>46082</v>
      </c>
      <c r="V39" s="6">
        <v>46082</v>
      </c>
      <c r="W39" s="6">
        <v>47482</v>
      </c>
    </row>
    <row r="40" spans="1:23" ht="120" x14ac:dyDescent="0.2">
      <c r="A40" s="1">
        <v>36</v>
      </c>
      <c r="B40" s="1" t="s">
        <v>23</v>
      </c>
      <c r="C40" s="1" t="s">
        <v>159</v>
      </c>
      <c r="D40" s="1" t="s">
        <v>136</v>
      </c>
      <c r="E40" s="2" t="s">
        <v>145</v>
      </c>
      <c r="F40" s="1" t="s">
        <v>146</v>
      </c>
      <c r="G40" s="3" t="s">
        <v>147</v>
      </c>
      <c r="H40" s="1" t="s">
        <v>148</v>
      </c>
      <c r="I40" s="1" t="s">
        <v>28</v>
      </c>
      <c r="J40" s="28">
        <f>12166780+10574129</f>
        <v>22740909</v>
      </c>
      <c r="K40" s="4">
        <f>ROUND((J40*0.4),0)</f>
        <v>9096364</v>
      </c>
      <c r="L40" s="1" t="s">
        <v>29</v>
      </c>
      <c r="M40" s="1" t="s">
        <v>149</v>
      </c>
      <c r="N40" s="1" t="s">
        <v>166</v>
      </c>
      <c r="O40" s="6">
        <v>45809</v>
      </c>
      <c r="P40" s="6">
        <v>45870</v>
      </c>
      <c r="Q40" s="6">
        <v>45901</v>
      </c>
      <c r="R40" s="6">
        <v>45901</v>
      </c>
      <c r="S40" s="6">
        <v>45962</v>
      </c>
      <c r="T40" s="6">
        <v>45962</v>
      </c>
      <c r="U40" s="6">
        <v>45658</v>
      </c>
      <c r="V40" s="6">
        <v>45992</v>
      </c>
      <c r="W40" s="6">
        <v>47482</v>
      </c>
    </row>
    <row r="41" spans="1:23" ht="60" x14ac:dyDescent="0.2">
      <c r="A41" s="1">
        <v>37</v>
      </c>
      <c r="B41" s="1" t="s">
        <v>23</v>
      </c>
      <c r="C41" s="1" t="s">
        <v>159</v>
      </c>
      <c r="D41" s="1" t="s">
        <v>69</v>
      </c>
      <c r="E41" s="2" t="s">
        <v>150</v>
      </c>
      <c r="F41" s="1" t="s">
        <v>155</v>
      </c>
      <c r="G41" s="3" t="s">
        <v>151</v>
      </c>
      <c r="H41" s="1" t="s">
        <v>152</v>
      </c>
      <c r="I41" s="1" t="s">
        <v>28</v>
      </c>
      <c r="J41" s="28">
        <v>2500000</v>
      </c>
      <c r="K41" s="4">
        <v>1000000</v>
      </c>
      <c r="L41" s="1" t="s">
        <v>29</v>
      </c>
      <c r="M41" s="1" t="s">
        <v>124</v>
      </c>
      <c r="N41" s="1" t="s">
        <v>166</v>
      </c>
      <c r="O41" s="6">
        <v>45962</v>
      </c>
      <c r="P41" s="6">
        <v>46023</v>
      </c>
      <c r="Q41" s="6">
        <v>46023</v>
      </c>
      <c r="R41" s="6">
        <v>46054</v>
      </c>
      <c r="S41" s="6">
        <v>46113</v>
      </c>
      <c r="T41" s="6">
        <v>46204</v>
      </c>
      <c r="U41" s="6">
        <v>46235</v>
      </c>
      <c r="V41" s="6">
        <v>46235</v>
      </c>
      <c r="W41" s="6">
        <v>47482</v>
      </c>
    </row>
    <row r="42" spans="1:23" ht="89.25" customHeight="1" x14ac:dyDescent="0.2">
      <c r="A42" s="1">
        <v>38</v>
      </c>
      <c r="B42" s="1" t="s">
        <v>23</v>
      </c>
      <c r="C42" s="1" t="s">
        <v>159</v>
      </c>
      <c r="D42" s="1" t="s">
        <v>24</v>
      </c>
      <c r="E42" s="31" t="s">
        <v>165</v>
      </c>
      <c r="F42" s="1" t="s">
        <v>26</v>
      </c>
      <c r="G42" s="3" t="s">
        <v>27</v>
      </c>
      <c r="H42" s="1" t="s">
        <v>85</v>
      </c>
      <c r="I42" s="1" t="s">
        <v>28</v>
      </c>
      <c r="J42" s="28"/>
      <c r="K42" s="4"/>
      <c r="L42" s="1"/>
      <c r="M42" s="1" t="s">
        <v>163</v>
      </c>
      <c r="N42" s="1" t="s">
        <v>166</v>
      </c>
      <c r="O42" s="6"/>
      <c r="P42" s="6"/>
      <c r="Q42" s="6"/>
      <c r="R42" s="6"/>
      <c r="S42" s="6"/>
      <c r="T42" s="6"/>
      <c r="U42" s="6"/>
      <c r="V42" s="6"/>
      <c r="W42" s="6"/>
    </row>
    <row r="43" spans="1:23" ht="78" customHeight="1" x14ac:dyDescent="0.2">
      <c r="A43" s="1">
        <v>39</v>
      </c>
      <c r="B43" s="1" t="s">
        <v>23</v>
      </c>
      <c r="C43" s="1" t="s">
        <v>159</v>
      </c>
      <c r="D43" s="1" t="s">
        <v>69</v>
      </c>
      <c r="E43" s="2" t="s">
        <v>160</v>
      </c>
      <c r="F43" s="1" t="s">
        <v>157</v>
      </c>
      <c r="G43" s="3" t="s">
        <v>156</v>
      </c>
      <c r="H43" s="1" t="s">
        <v>153</v>
      </c>
      <c r="I43" s="1" t="s">
        <v>28</v>
      </c>
      <c r="J43" s="28">
        <v>70000000</v>
      </c>
      <c r="K43" s="28">
        <v>70000000</v>
      </c>
      <c r="L43" s="1" t="s">
        <v>29</v>
      </c>
      <c r="M43" s="1" t="s">
        <v>154</v>
      </c>
      <c r="N43" s="1" t="s">
        <v>166</v>
      </c>
      <c r="O43" s="6"/>
      <c r="P43" s="6"/>
      <c r="Q43" s="6"/>
      <c r="R43" s="6"/>
      <c r="S43" s="6"/>
      <c r="T43" s="6"/>
      <c r="U43" s="6"/>
      <c r="V43" s="6"/>
      <c r="W43" s="6">
        <v>47483</v>
      </c>
    </row>
    <row r="44" spans="1:23" ht="57.75" customHeight="1" x14ac:dyDescent="0.2">
      <c r="A44" s="11"/>
      <c r="B44" s="12" t="s">
        <v>23</v>
      </c>
      <c r="C44" s="1" t="s">
        <v>159</v>
      </c>
      <c r="D44" s="12" t="s">
        <v>168</v>
      </c>
      <c r="E44" s="13"/>
      <c r="F44" s="14"/>
      <c r="G44" s="15"/>
      <c r="H44" s="15"/>
      <c r="I44" s="14"/>
      <c r="J44" s="29">
        <f>SUM(J5:J43)</f>
        <v>1082442164.2690001</v>
      </c>
      <c r="K44" s="16">
        <f>SUM(K5:K43)</f>
        <v>551693232.40079999</v>
      </c>
      <c r="L44" s="16"/>
      <c r="M44" s="16"/>
      <c r="N44" s="16"/>
      <c r="O44" s="16"/>
      <c r="P44" s="16"/>
      <c r="Q44" s="16"/>
      <c r="R44" s="16"/>
      <c r="S44" s="16"/>
      <c r="T44" s="17"/>
      <c r="U44" s="16"/>
      <c r="V44" s="16"/>
      <c r="W44" s="18"/>
    </row>
    <row r="45" spans="1:23" ht="33" customHeight="1" x14ac:dyDescent="0.2">
      <c r="K45" s="22"/>
    </row>
    <row r="46" spans="1:23" s="23" customFormat="1" ht="31.5" customHeight="1" x14ac:dyDescent="0.2">
      <c r="A46" s="10"/>
      <c r="B46" s="32" t="s">
        <v>169</v>
      </c>
      <c r="C46" s="33"/>
      <c r="D46" s="33"/>
      <c r="E46" s="33"/>
      <c r="F46" s="33"/>
      <c r="G46" s="33"/>
      <c r="H46" s="33"/>
      <c r="I46" s="33"/>
      <c r="J46" s="33"/>
      <c r="K46" s="10"/>
      <c r="L46" s="10"/>
      <c r="M46" s="10"/>
      <c r="N46" s="10"/>
      <c r="O46" s="10"/>
      <c r="P46" s="10"/>
      <c r="Q46" s="10"/>
      <c r="R46" s="10"/>
      <c r="S46" s="10"/>
      <c r="T46" s="21"/>
      <c r="U46" s="10"/>
      <c r="V46" s="10"/>
      <c r="W46" s="10"/>
    </row>
    <row r="47" spans="1:23" s="23" customFormat="1" x14ac:dyDescent="0.2">
      <c r="A47" s="10"/>
      <c r="B47" s="32" t="s">
        <v>170</v>
      </c>
      <c r="C47" s="33"/>
      <c r="D47" s="33"/>
      <c r="E47" s="33"/>
      <c r="F47" s="33"/>
      <c r="G47" s="33"/>
      <c r="H47" s="33"/>
      <c r="I47" s="33"/>
      <c r="J47" s="33"/>
      <c r="K47" s="24"/>
      <c r="L47" s="10"/>
      <c r="M47" s="10"/>
      <c r="N47" s="10"/>
      <c r="O47" s="10"/>
      <c r="P47" s="10"/>
      <c r="Q47" s="10"/>
      <c r="R47" s="10"/>
      <c r="S47" s="10"/>
      <c r="T47" s="21"/>
      <c r="U47" s="10"/>
      <c r="V47" s="10"/>
      <c r="W47" s="10"/>
    </row>
    <row r="48" spans="1:23" s="23" customFormat="1" x14ac:dyDescent="0.2">
      <c r="A48" s="10"/>
      <c r="B48" s="33"/>
      <c r="C48" s="33"/>
      <c r="D48" s="33"/>
      <c r="E48" s="33"/>
      <c r="F48" s="33"/>
      <c r="G48" s="33"/>
      <c r="H48" s="33"/>
      <c r="I48" s="33"/>
      <c r="J48" s="33"/>
      <c r="K48" s="10"/>
      <c r="L48" s="10"/>
      <c r="M48" s="10"/>
      <c r="N48" s="10"/>
      <c r="O48" s="10"/>
      <c r="P48" s="10"/>
      <c r="Q48" s="10"/>
      <c r="R48" s="10"/>
      <c r="S48" s="10"/>
      <c r="T48" s="21"/>
      <c r="U48" s="10"/>
      <c r="V48" s="10"/>
      <c r="W48" s="10"/>
    </row>
    <row r="49" spans="1:23" s="23" customFormat="1" ht="9.75" customHeight="1" x14ac:dyDescent="0.2">
      <c r="A49" s="10"/>
      <c r="B49" s="33"/>
      <c r="C49" s="33"/>
      <c r="D49" s="33"/>
      <c r="E49" s="33"/>
      <c r="F49" s="33"/>
      <c r="G49" s="33"/>
      <c r="H49" s="33"/>
      <c r="I49" s="33"/>
      <c r="J49" s="33"/>
      <c r="K49" s="10"/>
      <c r="L49" s="10"/>
      <c r="M49" s="10"/>
      <c r="N49" s="10"/>
      <c r="O49" s="10"/>
      <c r="P49" s="10"/>
      <c r="Q49" s="10"/>
      <c r="R49" s="10"/>
      <c r="S49" s="10"/>
      <c r="T49" s="21"/>
      <c r="U49" s="10"/>
      <c r="V49" s="10"/>
      <c r="W49" s="10"/>
    </row>
    <row r="50" spans="1:23" s="23" customFormat="1" x14ac:dyDescent="0.2">
      <c r="A50" s="10"/>
      <c r="B50" s="34" t="s">
        <v>171</v>
      </c>
      <c r="C50" s="34"/>
      <c r="D50" s="34"/>
      <c r="E50" s="34"/>
      <c r="F50" s="34"/>
      <c r="G50" s="34"/>
      <c r="H50" s="34"/>
      <c r="I50" s="34"/>
      <c r="J50" s="34"/>
      <c r="K50" s="10"/>
      <c r="L50" s="10"/>
      <c r="M50" s="10"/>
      <c r="N50" s="10"/>
      <c r="O50" s="10"/>
      <c r="P50" s="10"/>
      <c r="Q50" s="10"/>
      <c r="R50" s="10"/>
      <c r="S50" s="10"/>
      <c r="T50" s="21"/>
      <c r="U50" s="10"/>
      <c r="V50" s="10"/>
      <c r="W50" s="10"/>
    </row>
    <row r="51" spans="1:23" s="23" customFormat="1" ht="10.5" customHeight="1" x14ac:dyDescent="0.2">
      <c r="A51" s="10"/>
      <c r="B51" s="35"/>
      <c r="C51" s="35"/>
      <c r="D51" s="35"/>
      <c r="E51" s="35"/>
      <c r="F51" s="35"/>
      <c r="G51" s="35"/>
      <c r="H51" s="35"/>
      <c r="I51" s="35"/>
      <c r="J51" s="35"/>
      <c r="K51" s="10"/>
      <c r="L51" s="10"/>
      <c r="M51" s="10"/>
      <c r="N51" s="10"/>
      <c r="O51" s="10"/>
      <c r="P51" s="10"/>
      <c r="Q51" s="10"/>
      <c r="R51" s="10"/>
      <c r="S51" s="10"/>
      <c r="T51" s="21"/>
      <c r="U51" s="10"/>
      <c r="V51" s="10"/>
      <c r="W51" s="10"/>
    </row>
    <row r="52" spans="1:23" s="23" customFormat="1" x14ac:dyDescent="0.2">
      <c r="A52" s="10"/>
      <c r="B52" s="10"/>
      <c r="C52" s="10"/>
      <c r="D52" s="10"/>
      <c r="E52" s="20"/>
      <c r="F52" s="10"/>
      <c r="G52" s="10"/>
      <c r="H52" s="10"/>
      <c r="I52" s="10"/>
      <c r="J52" s="30"/>
      <c r="K52" s="10"/>
      <c r="L52" s="10"/>
      <c r="M52" s="10"/>
      <c r="N52" s="10"/>
      <c r="O52" s="10"/>
      <c r="P52" s="10"/>
      <c r="Q52" s="10"/>
      <c r="R52" s="10"/>
      <c r="S52" s="10"/>
      <c r="T52" s="21"/>
      <c r="U52" s="10"/>
      <c r="V52" s="10"/>
      <c r="W52" s="10"/>
    </row>
    <row r="53" spans="1:23" s="23" customFormat="1" x14ac:dyDescent="0.2">
      <c r="A53" s="10"/>
      <c r="B53" s="10"/>
      <c r="C53" s="10"/>
      <c r="D53" s="10"/>
      <c r="E53" s="20"/>
      <c r="F53" s="10"/>
      <c r="G53" s="10"/>
      <c r="H53" s="10"/>
      <c r="I53" s="10"/>
      <c r="J53" s="30"/>
      <c r="K53" s="10"/>
      <c r="L53" s="10"/>
      <c r="M53" s="10"/>
      <c r="N53" s="10"/>
      <c r="O53" s="10"/>
      <c r="P53" s="10"/>
      <c r="Q53" s="10"/>
      <c r="R53" s="10"/>
      <c r="S53" s="10"/>
      <c r="T53" s="21"/>
      <c r="U53" s="10"/>
      <c r="V53" s="10"/>
      <c r="W53" s="10"/>
    </row>
    <row r="54" spans="1:23" s="23" customFormat="1" x14ac:dyDescent="0.2">
      <c r="A54" s="10"/>
      <c r="B54" s="10"/>
      <c r="C54" s="10"/>
      <c r="D54" s="10"/>
      <c r="E54" s="20"/>
      <c r="F54" s="10"/>
      <c r="G54" s="10"/>
      <c r="H54" s="10"/>
      <c r="I54" s="10"/>
      <c r="J54" s="30"/>
      <c r="K54" s="10"/>
      <c r="L54" s="10"/>
      <c r="M54" s="10"/>
      <c r="N54" s="10"/>
      <c r="O54" s="10"/>
      <c r="P54" s="10"/>
      <c r="Q54" s="10"/>
      <c r="R54" s="10"/>
      <c r="S54" s="10"/>
      <c r="T54" s="21"/>
      <c r="U54" s="10"/>
      <c r="V54" s="10"/>
      <c r="W54" s="10"/>
    </row>
    <row r="55" spans="1:23" s="23" customFormat="1" x14ac:dyDescent="0.2">
      <c r="A55" s="10"/>
      <c r="B55" s="10"/>
      <c r="C55" s="10"/>
      <c r="D55" s="10"/>
      <c r="E55" s="20"/>
      <c r="F55" s="10"/>
      <c r="G55" s="10"/>
      <c r="H55" s="10"/>
      <c r="I55" s="10"/>
      <c r="J55" s="30"/>
      <c r="K55" s="10"/>
      <c r="L55" s="10"/>
      <c r="M55" s="10"/>
      <c r="N55" s="10"/>
      <c r="O55" s="10"/>
      <c r="P55" s="10"/>
      <c r="Q55" s="10"/>
      <c r="R55" s="10"/>
      <c r="S55" s="10"/>
      <c r="T55" s="21"/>
      <c r="U55" s="10"/>
      <c r="V55" s="10"/>
      <c r="W55" s="10"/>
    </row>
    <row r="56" spans="1:23" s="23" customFormat="1" x14ac:dyDescent="0.2">
      <c r="A56" s="10"/>
      <c r="B56" s="10"/>
      <c r="C56" s="10"/>
      <c r="D56" s="10"/>
      <c r="E56" s="20"/>
      <c r="F56" s="10"/>
      <c r="G56" s="10"/>
      <c r="H56" s="10"/>
      <c r="I56" s="10"/>
      <c r="J56" s="30"/>
      <c r="K56" s="10"/>
      <c r="L56" s="10"/>
      <c r="M56" s="10"/>
      <c r="N56" s="10"/>
      <c r="O56" s="10"/>
      <c r="P56" s="10"/>
      <c r="Q56" s="10"/>
      <c r="R56" s="10"/>
      <c r="S56" s="10"/>
      <c r="T56" s="21"/>
      <c r="U56" s="25"/>
      <c r="V56" s="10"/>
      <c r="W56" s="10"/>
    </row>
  </sheetData>
  <autoFilter ref="O3:O56" xr:uid="{94CC142A-4831-4421-A499-FC297F3E8579}"/>
  <mergeCells count="27">
    <mergeCell ref="U3:U4"/>
    <mergeCell ref="N3:N4"/>
    <mergeCell ref="L3:L4"/>
    <mergeCell ref="F3:F4"/>
    <mergeCell ref="G3:G4"/>
    <mergeCell ref="T3:T4"/>
    <mergeCell ref="O3:O4"/>
    <mergeCell ref="P3:P4"/>
    <mergeCell ref="Q3:Q4"/>
    <mergeCell ref="R3:R4"/>
    <mergeCell ref="S3:S4"/>
    <mergeCell ref="A1:XFD2"/>
    <mergeCell ref="B50:J51"/>
    <mergeCell ref="H3:H4"/>
    <mergeCell ref="I3:I4"/>
    <mergeCell ref="J3:J4"/>
    <mergeCell ref="K3:K4"/>
    <mergeCell ref="B47:J49"/>
    <mergeCell ref="B46:J46"/>
    <mergeCell ref="A3:A4"/>
    <mergeCell ref="B3:B4"/>
    <mergeCell ref="C3:C4"/>
    <mergeCell ref="D3:D4"/>
    <mergeCell ref="E3:E4"/>
    <mergeCell ref="V3:V4"/>
    <mergeCell ref="W3:W4"/>
    <mergeCell ref="M3:M4"/>
  </mergeCells>
  <phoneticPr fontId="7" type="noConversion"/>
  <pageMargins left="0" right="0" top="0.74803149606299213" bottom="0.74803149606299213" header="0.31496062992125984" footer="0.31496062992125984"/>
  <pageSetup scale="2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IRINA-VALERIA RADU</dc:creator>
  <cp:lastModifiedBy>LIVIU RANCIOAGA</cp:lastModifiedBy>
  <cp:lastPrinted>2025-05-07T06:34:59Z</cp:lastPrinted>
  <dcterms:created xsi:type="dcterms:W3CDTF">2025-04-25T11:13:59Z</dcterms:created>
  <dcterms:modified xsi:type="dcterms:W3CDTF">2025-05-07T11:08:24Z</dcterms:modified>
</cp:coreProperties>
</file>